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filterPrivacy="1"/>
  <bookViews>
    <workbookView xWindow="0" yWindow="0" windowWidth="19200" windowHeight="6324"/>
  </bookViews>
  <sheets>
    <sheet name="CALCULATOR" sheetId="1" r:id="rId1"/>
    <sheet name="numbers" sheetId="2" state="hidden" r:id="rId2"/>
  </sheets>
  <definedNames>
    <definedName name="category5e24">numbers!$A$9</definedName>
    <definedName name="category624">numbers!$E$9</definedName>
    <definedName name="category628">numbers!$D$9</definedName>
    <definedName name="category6a24">numbers!$C$9</definedName>
    <definedName name="category6a28">numbers!$B$9</definedName>
    <definedName name="MaxFill">numbers!$A$5</definedName>
    <definedName name="MaxFillJ">numbers!$B$5</definedName>
    <definedName name="RecFill">numbers!$A$4</definedName>
    <definedName name="RecFillJ">numbers!$B$4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M21" i="1" l="1"/>
  <c r="I21" i="1"/>
  <c r="N20" i="1"/>
  <c r="M20" i="1"/>
  <c r="J20" i="1"/>
  <c r="I20" i="1"/>
  <c r="G20" i="1"/>
  <c r="O20" i="1" s="1"/>
  <c r="N19" i="1"/>
  <c r="M19" i="1"/>
  <c r="J19" i="1"/>
  <c r="I19" i="1"/>
  <c r="G19" i="1"/>
  <c r="K19" i="1" s="1"/>
  <c r="N18" i="1"/>
  <c r="M18" i="1"/>
  <c r="J18" i="1"/>
  <c r="I18" i="1"/>
  <c r="G18" i="1"/>
  <c r="K18" i="1" s="1"/>
  <c r="N17" i="1"/>
  <c r="M17" i="1"/>
  <c r="J17" i="1"/>
  <c r="I17" i="1"/>
  <c r="G17" i="1"/>
  <c r="K17" i="1" s="1"/>
  <c r="N16" i="1"/>
  <c r="M16" i="1"/>
  <c r="J16" i="1"/>
  <c r="I16" i="1"/>
  <c r="G16" i="1"/>
  <c r="O16" i="1" s="1"/>
  <c r="N15" i="1"/>
  <c r="M15" i="1"/>
  <c r="J15" i="1"/>
  <c r="I15" i="1"/>
  <c r="G15" i="1"/>
  <c r="K15" i="1" s="1"/>
  <c r="N14" i="1"/>
  <c r="M14" i="1"/>
  <c r="J14" i="1"/>
  <c r="I14" i="1"/>
  <c r="G14" i="1"/>
  <c r="K14" i="1" s="1"/>
  <c r="N13" i="1"/>
  <c r="M13" i="1"/>
  <c r="J13" i="1"/>
  <c r="I13" i="1"/>
  <c r="G13" i="1"/>
  <c r="K13" i="1" s="1"/>
  <c r="K16" i="1" l="1"/>
  <c r="O15" i="1"/>
  <c r="O19" i="1"/>
  <c r="K20" i="1"/>
  <c r="O14" i="1"/>
  <c r="O18" i="1"/>
  <c r="O13" i="1"/>
  <c r="O17" i="1"/>
  <c r="G98" i="1"/>
  <c r="O124" i="1" l="1"/>
  <c r="O123" i="1"/>
  <c r="O122" i="1"/>
  <c r="O121" i="1"/>
  <c r="O120" i="1"/>
  <c r="K124" i="1"/>
  <c r="K123" i="1"/>
  <c r="K122" i="1"/>
  <c r="K121" i="1"/>
  <c r="K120" i="1"/>
  <c r="M62" i="1" l="1"/>
  <c r="I62" i="1"/>
  <c r="M54" i="1"/>
  <c r="M53" i="1"/>
  <c r="I54" i="1"/>
  <c r="I53" i="1"/>
  <c r="M33" i="1"/>
  <c r="I33" i="1"/>
  <c r="O107" i="1"/>
  <c r="O108" i="1"/>
  <c r="O106" i="1"/>
  <c r="O101" i="1"/>
  <c r="O102" i="1"/>
  <c r="O103" i="1"/>
  <c r="O104" i="1"/>
  <c r="O100" i="1"/>
  <c r="K107" i="1"/>
  <c r="K108" i="1"/>
  <c r="K106" i="1"/>
  <c r="K101" i="1"/>
  <c r="K102" i="1"/>
  <c r="K103" i="1"/>
  <c r="K104" i="1"/>
  <c r="K100" i="1"/>
  <c r="I112" i="1"/>
  <c r="J112" i="1"/>
  <c r="M112" i="1"/>
  <c r="N112" i="1"/>
  <c r="I113" i="1"/>
  <c r="J113" i="1"/>
  <c r="M113" i="1"/>
  <c r="N113" i="1"/>
  <c r="I114" i="1"/>
  <c r="J114" i="1"/>
  <c r="M114" i="1"/>
  <c r="N114" i="1"/>
  <c r="I115" i="1"/>
  <c r="J115" i="1"/>
  <c r="M115" i="1"/>
  <c r="N115" i="1"/>
  <c r="I116" i="1"/>
  <c r="J116" i="1"/>
  <c r="M116" i="1"/>
  <c r="N116" i="1"/>
  <c r="I117" i="1"/>
  <c r="J117" i="1"/>
  <c r="M117" i="1"/>
  <c r="N117" i="1"/>
  <c r="I118" i="1"/>
  <c r="J118" i="1"/>
  <c r="M118" i="1"/>
  <c r="N118" i="1"/>
  <c r="N111" i="1"/>
  <c r="M111" i="1"/>
  <c r="J111" i="1"/>
  <c r="I111" i="1"/>
  <c r="I97" i="1"/>
  <c r="J97" i="1"/>
  <c r="M97" i="1"/>
  <c r="N97" i="1"/>
  <c r="I98" i="1"/>
  <c r="J98" i="1"/>
  <c r="M98" i="1"/>
  <c r="N98" i="1"/>
  <c r="N96" i="1"/>
  <c r="M96" i="1"/>
  <c r="J96" i="1"/>
  <c r="I96" i="1"/>
  <c r="I89" i="1"/>
  <c r="J89" i="1"/>
  <c r="M89" i="1"/>
  <c r="N89" i="1"/>
  <c r="I90" i="1"/>
  <c r="J90" i="1"/>
  <c r="M90" i="1"/>
  <c r="N90" i="1"/>
  <c r="I91" i="1"/>
  <c r="J91" i="1"/>
  <c r="M91" i="1"/>
  <c r="N91" i="1"/>
  <c r="I92" i="1"/>
  <c r="J92" i="1"/>
  <c r="M92" i="1"/>
  <c r="N92" i="1"/>
  <c r="I93" i="1"/>
  <c r="J93" i="1"/>
  <c r="M93" i="1"/>
  <c r="N93" i="1"/>
  <c r="N88" i="1"/>
  <c r="M88" i="1"/>
  <c r="J88" i="1"/>
  <c r="I88" i="1"/>
  <c r="I79" i="1"/>
  <c r="J79" i="1"/>
  <c r="M79" i="1"/>
  <c r="N79" i="1"/>
  <c r="I80" i="1"/>
  <c r="J80" i="1"/>
  <c r="M80" i="1"/>
  <c r="N80" i="1"/>
  <c r="I81" i="1"/>
  <c r="J81" i="1"/>
  <c r="M81" i="1"/>
  <c r="N81" i="1"/>
  <c r="I82" i="1"/>
  <c r="J82" i="1"/>
  <c r="M82" i="1"/>
  <c r="N82" i="1"/>
  <c r="I83" i="1"/>
  <c r="J83" i="1"/>
  <c r="M83" i="1"/>
  <c r="N83" i="1"/>
  <c r="I84" i="1"/>
  <c r="J84" i="1"/>
  <c r="M84" i="1"/>
  <c r="N84" i="1"/>
  <c r="I85" i="1"/>
  <c r="J85" i="1"/>
  <c r="M85" i="1"/>
  <c r="N85" i="1"/>
  <c r="N78" i="1"/>
  <c r="M78" i="1"/>
  <c r="J78" i="1"/>
  <c r="I78" i="1"/>
  <c r="I75" i="1"/>
  <c r="J75" i="1"/>
  <c r="M75" i="1"/>
  <c r="N75" i="1"/>
  <c r="I76" i="1"/>
  <c r="J76" i="1"/>
  <c r="M76" i="1"/>
  <c r="N76" i="1"/>
  <c r="N74" i="1"/>
  <c r="M74" i="1"/>
  <c r="J74" i="1"/>
  <c r="I74" i="1"/>
  <c r="N71" i="1"/>
  <c r="M71" i="1"/>
  <c r="J71" i="1"/>
  <c r="I71" i="1"/>
  <c r="N70" i="1"/>
  <c r="M70" i="1"/>
  <c r="J70" i="1"/>
  <c r="I70" i="1"/>
  <c r="N69" i="1"/>
  <c r="M69" i="1"/>
  <c r="J69" i="1"/>
  <c r="I69" i="1"/>
  <c r="N68" i="1"/>
  <c r="M68" i="1"/>
  <c r="J68" i="1"/>
  <c r="I68" i="1"/>
  <c r="N67" i="1"/>
  <c r="M67" i="1"/>
  <c r="J67" i="1"/>
  <c r="I67" i="1"/>
  <c r="N66" i="1"/>
  <c r="M66" i="1"/>
  <c r="J66" i="1"/>
  <c r="I66" i="1"/>
  <c r="N65" i="1"/>
  <c r="M65" i="1"/>
  <c r="J65" i="1"/>
  <c r="I65" i="1"/>
  <c r="N64" i="1"/>
  <c r="M64" i="1"/>
  <c r="J64" i="1"/>
  <c r="I64" i="1"/>
  <c r="I57" i="1"/>
  <c r="J57" i="1"/>
  <c r="M57" i="1"/>
  <c r="N57" i="1"/>
  <c r="I58" i="1"/>
  <c r="J58" i="1"/>
  <c r="M58" i="1"/>
  <c r="N58" i="1"/>
  <c r="I59" i="1"/>
  <c r="J59" i="1"/>
  <c r="M59" i="1"/>
  <c r="N59" i="1"/>
  <c r="I60" i="1"/>
  <c r="J60" i="1"/>
  <c r="M60" i="1"/>
  <c r="N60" i="1"/>
  <c r="I61" i="1"/>
  <c r="J61" i="1"/>
  <c r="M61" i="1"/>
  <c r="N61" i="1"/>
  <c r="N56" i="1"/>
  <c r="M56" i="1"/>
  <c r="J56" i="1"/>
  <c r="I56" i="1"/>
  <c r="I48" i="1"/>
  <c r="J48" i="1"/>
  <c r="M48" i="1"/>
  <c r="N48" i="1"/>
  <c r="I49" i="1"/>
  <c r="J49" i="1"/>
  <c r="M49" i="1"/>
  <c r="N49" i="1"/>
  <c r="I50" i="1"/>
  <c r="J50" i="1"/>
  <c r="M50" i="1"/>
  <c r="N50" i="1"/>
  <c r="I51" i="1"/>
  <c r="J51" i="1"/>
  <c r="M51" i="1"/>
  <c r="N51" i="1"/>
  <c r="I52" i="1"/>
  <c r="J52" i="1"/>
  <c r="M52" i="1"/>
  <c r="N52" i="1"/>
  <c r="N47" i="1"/>
  <c r="M47" i="1"/>
  <c r="J47" i="1"/>
  <c r="I47" i="1"/>
  <c r="I37" i="1"/>
  <c r="J37" i="1"/>
  <c r="M37" i="1"/>
  <c r="N37" i="1"/>
  <c r="I38" i="1"/>
  <c r="J38" i="1"/>
  <c r="M38" i="1"/>
  <c r="N38" i="1"/>
  <c r="I39" i="1"/>
  <c r="J39" i="1"/>
  <c r="M39" i="1"/>
  <c r="N39" i="1"/>
  <c r="I40" i="1"/>
  <c r="J40" i="1"/>
  <c r="M40" i="1"/>
  <c r="N40" i="1"/>
  <c r="I41" i="1"/>
  <c r="J41" i="1"/>
  <c r="M41" i="1"/>
  <c r="N41" i="1"/>
  <c r="I42" i="1"/>
  <c r="J42" i="1"/>
  <c r="M42" i="1"/>
  <c r="N42" i="1"/>
  <c r="I43" i="1"/>
  <c r="J43" i="1"/>
  <c r="K43" i="1"/>
  <c r="M43" i="1"/>
  <c r="N43" i="1"/>
  <c r="O43" i="1"/>
  <c r="N36" i="1"/>
  <c r="M36" i="1"/>
  <c r="J36" i="1"/>
  <c r="I36" i="1"/>
  <c r="J24" i="1"/>
  <c r="N24" i="1"/>
  <c r="I25" i="1"/>
  <c r="J25" i="1"/>
  <c r="M25" i="1"/>
  <c r="N25" i="1"/>
  <c r="I26" i="1"/>
  <c r="J26" i="1"/>
  <c r="M26" i="1"/>
  <c r="N26" i="1"/>
  <c r="I27" i="1"/>
  <c r="J27" i="1"/>
  <c r="M27" i="1"/>
  <c r="N27" i="1"/>
  <c r="I28" i="1"/>
  <c r="J28" i="1"/>
  <c r="M28" i="1"/>
  <c r="N28" i="1"/>
  <c r="I29" i="1"/>
  <c r="J29" i="1"/>
  <c r="M29" i="1"/>
  <c r="N29" i="1"/>
  <c r="I30" i="1"/>
  <c r="J30" i="1"/>
  <c r="M30" i="1"/>
  <c r="N30" i="1"/>
  <c r="I31" i="1"/>
  <c r="J31" i="1"/>
  <c r="M31" i="1"/>
  <c r="N31" i="1"/>
  <c r="I32" i="1"/>
  <c r="J32" i="1"/>
  <c r="M32" i="1"/>
  <c r="N32" i="1"/>
  <c r="N6" i="1" l="1"/>
  <c r="N7" i="1"/>
  <c r="N8" i="1"/>
  <c r="N4" i="1"/>
  <c r="G44" i="1" l="1"/>
  <c r="M44" i="1" l="1"/>
  <c r="I44" i="1"/>
  <c r="G25" i="1"/>
  <c r="G26" i="1"/>
  <c r="G27" i="1"/>
  <c r="G28" i="1"/>
  <c r="G29" i="1"/>
  <c r="G30" i="1"/>
  <c r="G31" i="1"/>
  <c r="G32" i="1"/>
  <c r="K30" i="1" l="1"/>
  <c r="O30" i="1"/>
  <c r="K27" i="1"/>
  <c r="O27" i="1"/>
  <c r="O31" i="1"/>
  <c r="K31" i="1"/>
  <c r="K29" i="1"/>
  <c r="O29" i="1"/>
  <c r="O28" i="1"/>
  <c r="K28" i="1"/>
  <c r="K26" i="1"/>
  <c r="O26" i="1"/>
  <c r="O25" i="1"/>
  <c r="K25" i="1"/>
  <c r="K32" i="1"/>
  <c r="O32" i="1"/>
  <c r="G85" i="1"/>
  <c r="G84" i="1"/>
  <c r="G83" i="1"/>
  <c r="G82" i="1"/>
  <c r="G81" i="1"/>
  <c r="G80" i="1"/>
  <c r="G79" i="1"/>
  <c r="G78" i="1"/>
  <c r="G118" i="1"/>
  <c r="G117" i="1"/>
  <c r="G116" i="1"/>
  <c r="G115" i="1"/>
  <c r="G114" i="1"/>
  <c r="G113" i="1"/>
  <c r="G112" i="1"/>
  <c r="G111" i="1"/>
  <c r="G97" i="1"/>
  <c r="G96" i="1"/>
  <c r="K96" i="1" s="1"/>
  <c r="K115" i="1" l="1"/>
  <c r="O115" i="1"/>
  <c r="O82" i="1"/>
  <c r="K82" i="1"/>
  <c r="O96" i="1"/>
  <c r="O116" i="1"/>
  <c r="K116" i="1"/>
  <c r="K83" i="1"/>
  <c r="O83" i="1"/>
  <c r="O97" i="1"/>
  <c r="K97" i="1"/>
  <c r="O117" i="1"/>
  <c r="K117" i="1"/>
  <c r="K84" i="1"/>
  <c r="O84" i="1"/>
  <c r="K113" i="1"/>
  <c r="O113" i="1"/>
  <c r="K98" i="1"/>
  <c r="O98" i="1"/>
  <c r="O118" i="1"/>
  <c r="K118" i="1"/>
  <c r="K85" i="1"/>
  <c r="O85" i="1"/>
  <c r="K111" i="1"/>
  <c r="O111" i="1"/>
  <c r="K78" i="1"/>
  <c r="O78" i="1"/>
  <c r="O112" i="1"/>
  <c r="K112" i="1"/>
  <c r="O79" i="1"/>
  <c r="K79" i="1"/>
  <c r="K80" i="1"/>
  <c r="O80" i="1"/>
  <c r="O114" i="1"/>
  <c r="K114" i="1"/>
  <c r="O81" i="1"/>
  <c r="K81" i="1"/>
  <c r="G93" i="1"/>
  <c r="G92" i="1"/>
  <c r="G91" i="1"/>
  <c r="G90" i="1"/>
  <c r="G89" i="1"/>
  <c r="G88" i="1"/>
  <c r="G76" i="1"/>
  <c r="G75" i="1"/>
  <c r="G74" i="1"/>
  <c r="G71" i="1"/>
  <c r="G70" i="1"/>
  <c r="G69" i="1"/>
  <c r="G68" i="1"/>
  <c r="G67" i="1"/>
  <c r="G66" i="1"/>
  <c r="G65" i="1"/>
  <c r="G64" i="1"/>
  <c r="G61" i="1"/>
  <c r="G60" i="1"/>
  <c r="G59" i="1"/>
  <c r="G58" i="1"/>
  <c r="G57" i="1"/>
  <c r="G56" i="1"/>
  <c r="G52" i="1"/>
  <c r="G51" i="1"/>
  <c r="G50" i="1"/>
  <c r="G49" i="1"/>
  <c r="G48" i="1"/>
  <c r="G47" i="1"/>
  <c r="G36" i="1"/>
  <c r="G37" i="1"/>
  <c r="G38" i="1"/>
  <c r="G39" i="1"/>
  <c r="G40" i="1"/>
  <c r="G41" i="1"/>
  <c r="G42" i="1"/>
  <c r="K40" i="1" l="1"/>
  <c r="O40" i="1"/>
  <c r="K64" i="1"/>
  <c r="O64" i="1"/>
  <c r="O93" i="1"/>
  <c r="K93" i="1"/>
  <c r="O38" i="1"/>
  <c r="K38" i="1"/>
  <c r="K52" i="1"/>
  <c r="O52" i="1"/>
  <c r="O65" i="1"/>
  <c r="K65" i="1"/>
  <c r="K75" i="1"/>
  <c r="O75" i="1"/>
  <c r="O37" i="1"/>
  <c r="K37" i="1"/>
  <c r="O56" i="1"/>
  <c r="K56" i="1"/>
  <c r="O66" i="1"/>
  <c r="K66" i="1"/>
  <c r="K76" i="1"/>
  <c r="O76" i="1"/>
  <c r="O50" i="1"/>
  <c r="K50" i="1"/>
  <c r="O61" i="1"/>
  <c r="K61" i="1"/>
  <c r="K92" i="1"/>
  <c r="O92" i="1"/>
  <c r="K39" i="1"/>
  <c r="O39" i="1"/>
  <c r="O57" i="1"/>
  <c r="K57" i="1"/>
  <c r="O67" i="1"/>
  <c r="K67" i="1"/>
  <c r="O88" i="1"/>
  <c r="K88" i="1"/>
  <c r="K47" i="1"/>
  <c r="O47" i="1"/>
  <c r="K42" i="1"/>
  <c r="O42" i="1"/>
  <c r="K48" i="1"/>
  <c r="O48" i="1"/>
  <c r="K59" i="1"/>
  <c r="O59" i="1"/>
  <c r="K69" i="1"/>
  <c r="O69" i="1"/>
  <c r="O90" i="1"/>
  <c r="K90" i="1"/>
  <c r="O71" i="1"/>
  <c r="K71" i="1"/>
  <c r="K51" i="1"/>
  <c r="O51" i="1"/>
  <c r="K74" i="1"/>
  <c r="O74" i="1"/>
  <c r="K36" i="1"/>
  <c r="O36" i="1"/>
  <c r="O58" i="1"/>
  <c r="K58" i="1"/>
  <c r="K68" i="1"/>
  <c r="O68" i="1"/>
  <c r="K89" i="1"/>
  <c r="O89" i="1"/>
  <c r="O41" i="1"/>
  <c r="K41" i="1"/>
  <c r="O49" i="1"/>
  <c r="K49" i="1"/>
  <c r="K60" i="1"/>
  <c r="O60" i="1"/>
  <c r="O70" i="1"/>
  <c r="K70" i="1"/>
  <c r="O91" i="1"/>
  <c r="K91" i="1"/>
  <c r="I24" i="1" l="1"/>
  <c r="M23" i="1"/>
  <c r="I23" i="1"/>
  <c r="M24" i="1"/>
  <c r="G24" i="1" l="1"/>
  <c r="O24" i="1" l="1"/>
  <c r="K24" i="1"/>
  <c r="J23" i="1"/>
  <c r="G23" i="1"/>
  <c r="K23" i="1" s="1"/>
  <c r="N23" i="1"/>
  <c r="O23" i="1" l="1"/>
</calcChain>
</file>

<file path=xl/sharedStrings.xml><?xml version="1.0" encoding="utf-8"?>
<sst xmlns="http://schemas.openxmlformats.org/spreadsheetml/2006/main" count="231" uniqueCount="190">
  <si>
    <t>Part Number</t>
  </si>
  <si>
    <t>Description</t>
  </si>
  <si>
    <t>Cable Manager Area</t>
  </si>
  <si>
    <t>Front Usable Area                                  (sq. in.)</t>
  </si>
  <si>
    <t>Rear Usable Area                                  (sq. in.)</t>
  </si>
  <si>
    <t>Total Usable Area                                  (sq. in.)</t>
  </si>
  <si>
    <t>Front</t>
  </si>
  <si>
    <t>Rear</t>
  </si>
  <si>
    <t>Total</t>
  </si>
  <si>
    <t>PRV8</t>
  </si>
  <si>
    <t>PRVF8</t>
  </si>
  <si>
    <t>PRV10</t>
  </si>
  <si>
    <t>PRVF10</t>
  </si>
  <si>
    <t>PRV12</t>
  </si>
  <si>
    <t>PRVF12</t>
  </si>
  <si>
    <t>PEV6</t>
  </si>
  <si>
    <t>PEVF6</t>
  </si>
  <si>
    <t>PEV8</t>
  </si>
  <si>
    <t>PEVF8</t>
  </si>
  <si>
    <t>PEV10</t>
  </si>
  <si>
    <t>PEVF10</t>
  </si>
  <si>
    <t>PEV12</t>
  </si>
  <si>
    <t>PEVF12</t>
  </si>
  <si>
    <t xml:space="preserve">Cable Diameter = </t>
  </si>
  <si>
    <t>mm</t>
  </si>
  <si>
    <t>in.</t>
  </si>
  <si>
    <t>PRV
PatchRunner™
Vertical Cable Managers</t>
  </si>
  <si>
    <t>PEV
PatchRunner™
High Capacity Vertical Cable Managers</t>
  </si>
  <si>
    <t>NM
NetManager™
High Capacity Horizontal Cable Managers</t>
  </si>
  <si>
    <t>CMPH
Open-Access™
Horizontal Cable Managers</t>
  </si>
  <si>
    <t>NCMH
NetManager™
Horizontal Cable Managers</t>
  </si>
  <si>
    <t>PEHF2</t>
  </si>
  <si>
    <t>PEHF3</t>
  </si>
  <si>
    <t>PEHF4</t>
  </si>
  <si>
    <t>PEH
PatchRunner™ 
High Capacity Horizontal Cable Managers</t>
  </si>
  <si>
    <t xml:space="preserve">CMVDR
Vertical D-rings
</t>
  </si>
  <si>
    <t>CMVDR1</t>
  </si>
  <si>
    <t>CMVDR1S</t>
  </si>
  <si>
    <t>CMVDR2</t>
  </si>
  <si>
    <t>CMVDR2S</t>
  </si>
  <si>
    <t>CMVDRC</t>
  </si>
  <si>
    <t>CM
Cable Routing Troughs</t>
  </si>
  <si>
    <t>CMLT19</t>
  </si>
  <si>
    <t>CMUT19</t>
  </si>
  <si>
    <t>CMT4</t>
  </si>
  <si>
    <t>CWMPV
IN-Cabinet 
Vertical Cable Manager</t>
  </si>
  <si>
    <t>CWMPV3340</t>
  </si>
  <si>
    <t>CWMPV2418</t>
  </si>
  <si>
    <t>CWMPV3418</t>
  </si>
  <si>
    <t>CWMPV2440</t>
  </si>
  <si>
    <t>CWMPV3440</t>
  </si>
  <si>
    <t>CWMPV2318</t>
  </si>
  <si>
    <t>CWMPV3318</t>
  </si>
  <si>
    <t>CWMPV2340</t>
  </si>
  <si>
    <t>side mount, 2"W x 4"D x 2.6'H</t>
  </si>
  <si>
    <t>side mount, 3"W x 4"D x 2.6'H</t>
  </si>
  <si>
    <t>side mount, 2"W x 4"D x 6'H</t>
  </si>
  <si>
    <t>side mount, 3"W x 4"D x 6'H</t>
  </si>
  <si>
    <t>side mount, 2"W x 3"D x 2.6'H</t>
  </si>
  <si>
    <t>side mount, 3"W x 3"D x 2.6'H</t>
  </si>
  <si>
    <t>side mount, 2"W x 3"D x 6'H</t>
  </si>
  <si>
    <t>side mount, 3"W x 3"D x 6'H</t>
  </si>
  <si>
    <t>PRV15</t>
  </si>
  <si>
    <t>PRVF15</t>
  </si>
  <si>
    <t>Single PRV Finger</t>
  </si>
  <si>
    <t>WMPV22E</t>
  </si>
  <si>
    <t>WMPVF22E</t>
  </si>
  <si>
    <t>WMPV45E</t>
  </si>
  <si>
    <t>WMPVF45E</t>
  </si>
  <si>
    <t>WMPVHC45E</t>
  </si>
  <si>
    <t>WMPVHCF45E</t>
  </si>
  <si>
    <t>Single WMPV Finger</t>
  </si>
  <si>
    <t>Single NRV Finger</t>
  </si>
  <si>
    <t>WMP1E</t>
  </si>
  <si>
    <t>WMPF1E</t>
  </si>
  <si>
    <t>WMPH2E</t>
  </si>
  <si>
    <t>WMPHF2E</t>
  </si>
  <si>
    <t>WMPSE</t>
  </si>
  <si>
    <t>WMPFSE</t>
  </si>
  <si>
    <t>WMPLSE</t>
  </si>
  <si>
    <t>WMPLFSE</t>
  </si>
  <si>
    <t>NM1</t>
  </si>
  <si>
    <t>NMF1</t>
  </si>
  <si>
    <t>NM2</t>
  </si>
  <si>
    <t>NMF2</t>
  </si>
  <si>
    <t>NM3</t>
  </si>
  <si>
    <t>NMF3</t>
  </si>
  <si>
    <t>NM4</t>
  </si>
  <si>
    <t>NMF4</t>
  </si>
  <si>
    <t>NCMH2</t>
  </si>
  <si>
    <t>NCMHF2</t>
  </si>
  <si>
    <t>NCMHF1</t>
  </si>
  <si>
    <t>CMPH1</t>
  </si>
  <si>
    <t>CMPHF1</t>
  </si>
  <si>
    <t>CMPH2</t>
  </si>
  <si>
    <t>CMPHF2</t>
  </si>
  <si>
    <t>CMPHH2</t>
  </si>
  <si>
    <t>CMPHHF1</t>
  </si>
  <si>
    <t>Single PEV Finger</t>
  </si>
  <si>
    <t>Single WMPVHC Finger</t>
  </si>
  <si>
    <t>NRV
NetRunner™
High Capacity
Vertical Cable Managers</t>
  </si>
  <si>
    <t xml:space="preserve">10" wide, 45RU </t>
  </si>
  <si>
    <t>10" wide, 45RU, front only</t>
  </si>
  <si>
    <t xml:space="preserve">12" wide, 45RU </t>
  </si>
  <si>
    <t>12" wide, 45RU, front only</t>
  </si>
  <si>
    <t>2RU, front/rear</t>
  </si>
  <si>
    <t>2RU, front only</t>
  </si>
  <si>
    <t>1RU, front/rear</t>
  </si>
  <si>
    <t>1RU, front only</t>
  </si>
  <si>
    <t>1RU, front/rear, short depth</t>
  </si>
  <si>
    <t>1RU, front only, short depth</t>
  </si>
  <si>
    <t>3RU, front/rear</t>
  </si>
  <si>
    <t>3RU, front only</t>
  </si>
  <si>
    <t>4RU, front/rear</t>
  </si>
  <si>
    <t>4RU, front only</t>
  </si>
  <si>
    <t>1RU, front only, larger D-rings</t>
  </si>
  <si>
    <t>2RU, front only, larger D-rings</t>
  </si>
  <si>
    <t>2RU, front/rear, w/ bend rad. clips</t>
  </si>
  <si>
    <t>2RU, front only, w/ bend rad. clips</t>
  </si>
  <si>
    <t>horizontal trough</t>
  </si>
  <si>
    <t>lower trough w/ bend radius</t>
  </si>
  <si>
    <t>upper trough w/ bend radius</t>
  </si>
  <si>
    <t>NRV6</t>
  </si>
  <si>
    <t>NRVF6</t>
  </si>
  <si>
    <t>NRV10</t>
  </si>
  <si>
    <t>NRVF10</t>
  </si>
  <si>
    <t>NRV12</t>
  </si>
  <si>
    <t>NRVF12</t>
  </si>
  <si>
    <t>5.70"L x 2.00"W</t>
  </si>
  <si>
    <t>3.30"L x 2.00"W</t>
  </si>
  <si>
    <t>3.30"L x 3.00"W</t>
  </si>
  <si>
    <t>5.70"L x 3.00"W</t>
  </si>
  <si>
    <t>between-racks, 5.60"L x 8.00"W</t>
  </si>
  <si>
    <t xml:space="preserve">4.9" wide, 22RU </t>
  </si>
  <si>
    <t>4.9" wide, 22RU, front only</t>
  </si>
  <si>
    <t xml:space="preserve">4.9" wide, 45RU </t>
  </si>
  <si>
    <t>4.9" wide, 45RU, front only</t>
  </si>
  <si>
    <t xml:space="preserve">6.7" wide, 45RU </t>
  </si>
  <si>
    <t>6.7" wide, 45RU, front only</t>
  </si>
  <si>
    <t>Note: Rear section may be partially blocked by rack posts</t>
  </si>
  <si>
    <t>Note: Door brackets and cable slack spools reduce cable capacity.</t>
  </si>
  <si>
    <t>Cat.</t>
  </si>
  <si>
    <t>5e</t>
  </si>
  <si>
    <t>6A</t>
  </si>
  <si>
    <t>AWG</t>
  </si>
  <si>
    <t>Enter the cable diameter below and select in. or mm.</t>
  </si>
  <si>
    <t>Panduit Patch Cord Approximate Diameters</t>
  </si>
  <si>
    <t>Product Family</t>
  </si>
  <si>
    <t>*Capacity is calculated for within the trough channel only. Higher capacities can be achieved when cables are tied together.</t>
  </si>
  <si>
    <t>15" wide</t>
  </si>
  <si>
    <t>15" wide, front only</t>
  </si>
  <si>
    <t>6" wide, front only</t>
  </si>
  <si>
    <t>6" wide</t>
  </si>
  <si>
    <t>8" wide</t>
  </si>
  <si>
    <t>8" wide, front only</t>
  </si>
  <si>
    <t>10" wide</t>
  </si>
  <si>
    <t>10" wide, front only</t>
  </si>
  <si>
    <t>12" wide</t>
  </si>
  <si>
    <t>12" wide, front only</t>
  </si>
  <si>
    <t>no</t>
  </si>
  <si>
    <t>yes</t>
  </si>
  <si>
    <t>Recommended Cable Fill (30%)</t>
  </si>
  <si>
    <t>Maximum Cable Fill (50%)</t>
  </si>
  <si>
    <t xml:space="preserve">J-PRO &amp; J-MOD
J Hooks </t>
  </si>
  <si>
    <t>J-Pro™ cable support, 1.31"</t>
  </si>
  <si>
    <t>J-Pro™ cable support, 2.0"</t>
  </si>
  <si>
    <t>J-Pro™ cable support, 4.0"</t>
  </si>
  <si>
    <t>J-Mod™ cable support, 2.0"</t>
  </si>
  <si>
    <t>JP75^</t>
  </si>
  <si>
    <t>JP131^</t>
  </si>
  <si>
    <t>JP2^</t>
  </si>
  <si>
    <t>JP4^</t>
  </si>
  <si>
    <t>JMJH2^</t>
  </si>
  <si>
    <t>PRV6</t>
  </si>
  <si>
    <t>PRVF6</t>
  </si>
  <si>
    <t>Single PR2V Finger</t>
  </si>
  <si>
    <t>PR2VD06</t>
  </si>
  <si>
    <t>PR2VFD06</t>
  </si>
  <si>
    <t>PR2VD08</t>
  </si>
  <si>
    <t>PR2VFD08</t>
  </si>
  <si>
    <t>PR2VD10</t>
  </si>
  <si>
    <t>PR2VFD10</t>
  </si>
  <si>
    <t>PR2VD12</t>
  </si>
  <si>
    <t>PR2VFD12</t>
  </si>
  <si>
    <t>PR2V
PatchRunner™ 2 Vertical Cable Managers</t>
  </si>
  <si>
    <t>WMPV
NetRunner™
Vertical Cable Managers</t>
  </si>
  <si>
    <t>WMP
PatchLink™
Horizontal Cable Managers</t>
  </si>
  <si>
    <t>J-Pro™ cable support, 0.75"</t>
  </si>
  <si>
    <r>
      <t>*Capacity is calculated for J Hooks with a 50% recommended fill and</t>
    </r>
    <r>
      <rPr>
        <b/>
        <sz val="9"/>
        <color theme="1"/>
        <rFont val="Calibri"/>
        <family val="2"/>
        <scheme val="minor"/>
      </rPr>
      <t xml:space="preserve"> 70</t>
    </r>
    <r>
      <rPr>
        <b/>
        <sz val="9"/>
        <rFont val="Calibri"/>
        <family val="2"/>
        <scheme val="minor"/>
      </rPr>
      <t>% maximum fill.</t>
    </r>
  </si>
  <si>
    <t>Duplex Cable?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</si>
</sst>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9" fontId="6" fillId="0" borderId="0" applyFont="0" applyFill="0" applyBorder="0" applyAlignment="0" applyProtection="0"/>
  </cellStyleXfs>
  <cellXfs count="187">
    <xf numFmtId="0" fontId="0" fillId="0" borderId="0" xfId="0"/>
    <xf numFmtId="0" fontId="4" fillId="4" borderId="0" xfId="0" applyFont="1" applyFill="1"/>
    <xf numFmtId="0" fontId="5" fillId="4" borderId="0" xfId="0" applyFont="1" applyFill="1"/>
    <xf numFmtId="0" fontId="4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9" fontId="0" fillId="0" borderId="0" xfId="2" applyFont="1"/>
    <xf numFmtId="0" fontId="3" fillId="3" borderId="3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center" vertical="center"/>
    </xf>
    <xf numFmtId="2" fontId="3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0" fillId="4" borderId="0" xfId="0" applyFill="1"/>
    <xf numFmtId="0" fontId="4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/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8" fillId="4" borderId="11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horizontal="left" vertical="center" wrapText="1"/>
    </xf>
    <xf numFmtId="165" fontId="8" fillId="4" borderId="11" xfId="0" applyNumberFormat="1" applyFont="1" applyFill="1" applyBorder="1" applyAlignment="1">
      <alignment horizontal="center" vertical="center" wrapText="1"/>
    </xf>
    <xf numFmtId="165" fontId="8" fillId="4" borderId="12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horizontal="left" vertical="center" wrapText="1"/>
    </xf>
    <xf numFmtId="165" fontId="8" fillId="4" borderId="24" xfId="0" applyNumberFormat="1" applyFont="1" applyFill="1" applyBorder="1" applyAlignment="1">
      <alignment horizontal="center" vertical="center" wrapText="1"/>
    </xf>
    <xf numFmtId="165" fontId="8" fillId="4" borderId="9" xfId="0" applyNumberFormat="1" applyFont="1" applyFill="1" applyBorder="1" applyAlignment="1">
      <alignment horizontal="center" vertical="center" wrapText="1"/>
    </xf>
    <xf numFmtId="165" fontId="8" fillId="4" borderId="14" xfId="0" applyNumberFormat="1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165" fontId="8" fillId="4" borderId="14" xfId="0" applyNumberFormat="1" applyFont="1" applyFill="1" applyBorder="1" applyAlignment="1">
      <alignment horizontal="center" vertical="center"/>
    </xf>
    <xf numFmtId="165" fontId="8" fillId="4" borderId="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horizontal="left" vertical="center" wrapText="1"/>
    </xf>
    <xf numFmtId="165" fontId="8" fillId="4" borderId="19" xfId="0" applyNumberFormat="1" applyFont="1" applyFill="1" applyBorder="1" applyAlignment="1">
      <alignment horizontal="center" vertical="center"/>
    </xf>
    <xf numFmtId="165" fontId="8" fillId="4" borderId="20" xfId="0" applyNumberFormat="1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0" fontId="7" fillId="4" borderId="0" xfId="0" applyFont="1" applyFill="1" applyAlignment="1" applyProtection="1">
      <alignment horizontal="left" vertical="center"/>
      <protection locked="0"/>
    </xf>
    <xf numFmtId="0" fontId="8" fillId="7" borderId="13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2" fontId="8" fillId="7" borderId="14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/>
    </xf>
    <xf numFmtId="164" fontId="8" fillId="2" borderId="4" xfId="1" applyNumberFormat="1" applyFont="1" applyBorder="1" applyAlignment="1" applyProtection="1">
      <alignment horizontal="center" vertical="center"/>
      <protection locked="0"/>
    </xf>
    <xf numFmtId="0" fontId="8" fillId="7" borderId="15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2" fontId="8" fillId="7" borderId="17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10" fillId="4" borderId="0" xfId="0" applyFont="1" applyFill="1"/>
    <xf numFmtId="0" fontId="10" fillId="4" borderId="0" xfId="0" applyFont="1" applyFill="1" applyAlignment="1">
      <alignment horizontal="left"/>
    </xf>
    <xf numFmtId="165" fontId="8" fillId="4" borderId="17" xfId="0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 vertical="center" wrapText="1"/>
    </xf>
    <xf numFmtId="2" fontId="8" fillId="4" borderId="14" xfId="0" applyNumberFormat="1" applyFont="1" applyFill="1" applyBorder="1" applyAlignment="1">
      <alignment horizontal="center" vertical="center" wrapText="1"/>
    </xf>
    <xf numFmtId="2" fontId="8" fillId="4" borderId="14" xfId="0" applyNumberFormat="1" applyFont="1" applyFill="1" applyBorder="1" applyAlignment="1">
      <alignment horizontal="center" vertical="center"/>
    </xf>
    <xf numFmtId="2" fontId="8" fillId="4" borderId="17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/>
    <xf numFmtId="0" fontId="7" fillId="4" borderId="5" xfId="0" applyFont="1" applyFill="1" applyBorder="1" applyAlignment="1"/>
    <xf numFmtId="0" fontId="8" fillId="4" borderId="4" xfId="0" applyFont="1" applyFill="1" applyBorder="1" applyAlignment="1"/>
    <xf numFmtId="0" fontId="8" fillId="3" borderId="7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/>
    <xf numFmtId="0" fontId="8" fillId="4" borderId="0" xfId="0" applyFont="1" applyFill="1" applyBorder="1" applyAlignment="1">
      <alignment horizontal="left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6" borderId="40" xfId="0" applyFont="1" applyFill="1" applyBorder="1" applyAlignment="1">
      <alignment horizontal="center" vertical="center" wrapText="1"/>
    </xf>
    <xf numFmtId="0" fontId="8" fillId="6" borderId="42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horizontal="center" vertical="center" wrapText="1"/>
    </xf>
    <xf numFmtId="0" fontId="8" fillId="6" borderId="44" xfId="0" applyFont="1" applyFill="1" applyBorder="1" applyAlignment="1">
      <alignment horizontal="center" vertical="center" wrapText="1"/>
    </xf>
    <xf numFmtId="0" fontId="8" fillId="6" borderId="41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top" wrapText="1"/>
    </xf>
    <xf numFmtId="0" fontId="8" fillId="4" borderId="13" xfId="0" applyFont="1" applyFill="1" applyBorder="1" applyAlignment="1">
      <alignment horizontal="center" vertical="top" wrapText="1"/>
    </xf>
    <xf numFmtId="0" fontId="8" fillId="4" borderId="15" xfId="0" applyFont="1" applyFill="1" applyBorder="1" applyAlignment="1">
      <alignment horizontal="center" vertical="top" wrapText="1"/>
    </xf>
    <xf numFmtId="0" fontId="8" fillId="5" borderId="40" xfId="0" applyFont="1" applyFill="1" applyBorder="1" applyAlignment="1">
      <alignment horizontal="center" vertical="center" wrapText="1"/>
    </xf>
    <xf numFmtId="0" fontId="8" fillId="5" borderId="42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 wrapText="1"/>
    </xf>
    <xf numFmtId="0" fontId="11" fillId="4" borderId="0" xfId="0" applyFont="1" applyFill="1" applyAlignment="1"/>
    <xf numFmtId="0" fontId="13" fillId="4" borderId="0" xfId="0" applyFont="1" applyFill="1" applyAlignment="1">
      <alignment horizontal="center"/>
    </xf>
    <xf numFmtId="0" fontId="8" fillId="4" borderId="29" xfId="0" applyFont="1" applyFill="1" applyBorder="1" applyAlignment="1">
      <alignment horizontal="center" vertical="top" wrapText="1"/>
    </xf>
    <xf numFmtId="164" fontId="8" fillId="7" borderId="32" xfId="0" applyNumberFormat="1" applyFont="1" applyFill="1" applyBorder="1" applyAlignment="1">
      <alignment horizontal="center" vertical="center"/>
    </xf>
    <xf numFmtId="164" fontId="8" fillId="7" borderId="33" xfId="0" applyNumberFormat="1" applyFont="1" applyFill="1" applyBorder="1" applyAlignment="1">
      <alignment horizontal="center" vertical="center"/>
    </xf>
    <xf numFmtId="164" fontId="8" fillId="7" borderId="21" xfId="0" applyNumberFormat="1" applyFont="1" applyFill="1" applyBorder="1" applyAlignment="1">
      <alignment horizontal="center" vertical="center"/>
    </xf>
    <xf numFmtId="164" fontId="8" fillId="7" borderId="22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6" borderId="54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7" borderId="40" xfId="0" applyFont="1" applyFill="1" applyBorder="1" applyAlignment="1">
      <alignment horizontal="center" vertical="center" wrapText="1"/>
    </xf>
    <xf numFmtId="0" fontId="8" fillId="7" borderId="39" xfId="0" applyFont="1" applyFill="1" applyBorder="1" applyAlignment="1">
      <alignment horizontal="center" vertical="center" wrapText="1"/>
    </xf>
    <xf numFmtId="0" fontId="8" fillId="7" borderId="38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8" fillId="7" borderId="48" xfId="0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/>
    </xf>
    <xf numFmtId="0" fontId="8" fillId="7" borderId="33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 wrapText="1"/>
    </xf>
    <xf numFmtId="0" fontId="8" fillId="4" borderId="53" xfId="0" applyFont="1" applyFill="1" applyBorder="1" applyAlignment="1">
      <alignment horizontal="center" vertical="center" wrapText="1"/>
    </xf>
    <xf numFmtId="0" fontId="0" fillId="4" borderId="0" xfId="0" applyFill="1"/>
    <xf numFmtId="0" fontId="8" fillId="5" borderId="29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</cellXfs>
  <cellStyles count="3">
    <cellStyle name="Input" xfId="1" builtinId="20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B793"/>
      <color rgb="FFFF9999"/>
      <color rgb="FFFF9966"/>
      <color rgb="FFE2E2E2"/>
      <color rgb="FFCCE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D8" fmlaRange="numbers!$A$1:$A$2" noThreeD="1" sel="1" val="0"/>
</file>

<file path=xl/ctrlProps/ctrlProp2.xml><?xml version="1.0" encoding="utf-8"?>
<formControlPr xmlns="http://schemas.microsoft.com/office/spreadsheetml/2009/9/main" objectType="Drop" dropStyle="combo" dx="16" fmlaLink="D9" fmlaRange="numbers!$B$1:$B$2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22860</xdr:rowOff>
        </xdr:from>
        <xdr:to>
          <xdr:col>3</xdr:col>
          <xdr:colOff>579120</xdr:colOff>
          <xdr:row>8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22860</xdr:rowOff>
        </xdr:from>
        <xdr:to>
          <xdr:col>3</xdr:col>
          <xdr:colOff>579120</xdr:colOff>
          <xdr:row>9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323274</xdr:colOff>
      <xdr:row>1</xdr:row>
      <xdr:rowOff>46182</xdr:rowOff>
    </xdr:from>
    <xdr:to>
      <xdr:col>6</xdr:col>
      <xdr:colOff>815880</xdr:colOff>
      <xdr:row>3</xdr:row>
      <xdr:rowOff>130848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55335" y="238606"/>
          <a:ext cx="4164060" cy="446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 i="1"/>
            <a:t>Cable Capacity Calculator with PR2V</a:t>
          </a:r>
        </a:p>
      </xdr:txBody>
    </xdr:sp>
    <xdr:clientData/>
  </xdr:twoCellAnchor>
  <xdr:twoCellAnchor editAs="oneCell">
    <xdr:from>
      <xdr:col>1</xdr:col>
      <xdr:colOff>61575</xdr:colOff>
      <xdr:row>0</xdr:row>
      <xdr:rowOff>153938</xdr:rowOff>
    </xdr:from>
    <xdr:to>
      <xdr:col>2</xdr:col>
      <xdr:colOff>484909</xdr:colOff>
      <xdr:row>2</xdr:row>
      <xdr:rowOff>165056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36" y="153938"/>
          <a:ext cx="1662546" cy="372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Q125"/>
  <sheetViews>
    <sheetView tabSelected="1" zoomScale="99" zoomScaleNormal="99" workbookViewId="0">
      <pane ySplit="12" topLeftCell="A13" activePane="bottomLeft" state="frozen"/>
      <selection pane="bottomLeft" activeCell="B6" sqref="B6:I7"/>
    </sheetView>
  </sheetViews>
  <sheetFormatPr defaultColWidth="9.109375" defaultRowHeight="13.8" x14ac:dyDescent="0.25"/>
  <cols>
    <col min="1" max="1" width="1.44140625" style="1" customWidth="1"/>
    <col min="2" max="2" width="18.109375" style="1" customWidth="1"/>
    <col min="3" max="3" width="11.5546875" style="1" customWidth="1"/>
    <col min="4" max="4" width="24.6640625" style="3" customWidth="1"/>
    <col min="5" max="7" width="14.33203125" style="8" customWidth="1"/>
    <col min="8" max="8" width="1.44140625" style="8" customWidth="1"/>
    <col min="9" max="11" width="5.109375" style="8" customWidth="1"/>
    <col min="12" max="12" width="1.44140625" style="8" customWidth="1"/>
    <col min="13" max="15" width="5.109375" style="8" customWidth="1"/>
    <col min="16" max="16" width="9.109375" style="1"/>
    <col min="17" max="17" width="31.88671875" style="1" customWidth="1"/>
    <col min="18" max="16384" width="9.109375" style="1"/>
  </cols>
  <sheetData>
    <row r="1" spans="2:17" ht="15" customHeight="1" x14ac:dyDescent="0.25">
      <c r="J1" s="162" t="s">
        <v>146</v>
      </c>
      <c r="K1" s="163"/>
      <c r="L1" s="163"/>
      <c r="M1" s="163"/>
      <c r="N1" s="164"/>
    </row>
    <row r="2" spans="2:17" ht="13.2" customHeight="1" x14ac:dyDescent="0.25">
      <c r="J2" s="165"/>
      <c r="K2" s="166"/>
      <c r="L2" s="166"/>
      <c r="M2" s="166"/>
      <c r="N2" s="167"/>
    </row>
    <row r="3" spans="2:17" ht="15" customHeight="1" x14ac:dyDescent="0.25">
      <c r="J3" s="61" t="s">
        <v>141</v>
      </c>
      <c r="K3" s="62" t="s">
        <v>144</v>
      </c>
      <c r="L3" s="168" t="s">
        <v>25</v>
      </c>
      <c r="M3" s="169"/>
      <c r="N3" s="63" t="s">
        <v>24</v>
      </c>
    </row>
    <row r="4" spans="2:17" ht="15" customHeight="1" x14ac:dyDescent="0.25">
      <c r="J4" s="61" t="s">
        <v>142</v>
      </c>
      <c r="K4" s="62">
        <v>24</v>
      </c>
      <c r="L4" s="148">
        <v>0.215</v>
      </c>
      <c r="M4" s="149"/>
      <c r="N4" s="64">
        <f>L4*25.4</f>
        <v>5.4609999999999994</v>
      </c>
      <c r="O4" s="10"/>
    </row>
    <row r="5" spans="2:17" x14ac:dyDescent="0.25">
      <c r="B5" s="146"/>
      <c r="C5" s="146"/>
      <c r="D5" s="146"/>
      <c r="E5" s="146"/>
      <c r="F5" s="146"/>
      <c r="G5" s="146"/>
      <c r="J5" s="61">
        <v>6</v>
      </c>
      <c r="K5" s="62">
        <v>28</v>
      </c>
      <c r="L5" s="148">
        <v>0.15</v>
      </c>
      <c r="M5" s="149"/>
      <c r="N5" s="64">
        <f>L5*25.4</f>
        <v>3.8099999999999996</v>
      </c>
      <c r="O5" s="10"/>
    </row>
    <row r="6" spans="2:17" x14ac:dyDescent="0.25">
      <c r="B6" s="145" t="s">
        <v>145</v>
      </c>
      <c r="C6" s="145"/>
      <c r="D6" s="145"/>
      <c r="E6" s="145"/>
      <c r="F6" s="145"/>
      <c r="G6" s="145"/>
      <c r="H6" s="145"/>
      <c r="I6" s="145"/>
      <c r="J6" s="61">
        <v>6</v>
      </c>
      <c r="K6" s="62">
        <v>24</v>
      </c>
      <c r="L6" s="148">
        <v>0.23499999999999999</v>
      </c>
      <c r="M6" s="149"/>
      <c r="N6" s="64">
        <f t="shared" ref="N6:N8" si="0">L6*25.4</f>
        <v>5.9689999999999994</v>
      </c>
      <c r="O6" s="10"/>
    </row>
    <row r="7" spans="2:17" ht="14.4" thickBot="1" x14ac:dyDescent="0.3">
      <c r="B7" s="145"/>
      <c r="C7" s="145"/>
      <c r="D7" s="145"/>
      <c r="E7" s="145"/>
      <c r="F7" s="145"/>
      <c r="G7" s="145"/>
      <c r="H7" s="145"/>
      <c r="I7" s="145"/>
      <c r="J7" s="61" t="s">
        <v>143</v>
      </c>
      <c r="K7" s="62">
        <v>28</v>
      </c>
      <c r="L7" s="148">
        <v>0.185</v>
      </c>
      <c r="M7" s="149"/>
      <c r="N7" s="64">
        <f t="shared" si="0"/>
        <v>4.6989999999999998</v>
      </c>
      <c r="O7" s="10"/>
    </row>
    <row r="8" spans="2:17" ht="14.4" thickBot="1" x14ac:dyDescent="0.3">
      <c r="B8" s="65" t="s">
        <v>23</v>
      </c>
      <c r="C8" s="66">
        <v>0.185</v>
      </c>
      <c r="D8" s="60">
        <v>1</v>
      </c>
      <c r="E8" s="23"/>
      <c r="F8" s="23"/>
      <c r="G8" s="23"/>
      <c r="H8" s="23"/>
      <c r="I8" s="23"/>
      <c r="J8" s="67" t="s">
        <v>143</v>
      </c>
      <c r="K8" s="68">
        <v>24</v>
      </c>
      <c r="L8" s="150">
        <v>0.27500000000000002</v>
      </c>
      <c r="M8" s="151"/>
      <c r="N8" s="69">
        <f t="shared" si="0"/>
        <v>6.9850000000000003</v>
      </c>
      <c r="O8" s="10"/>
    </row>
    <row r="9" spans="2:17" ht="15" thickBot="1" x14ac:dyDescent="0.35">
      <c r="B9" s="106"/>
      <c r="C9" s="107" t="s">
        <v>189</v>
      </c>
      <c r="D9" s="60">
        <v>1</v>
      </c>
      <c r="E9" s="23"/>
      <c r="F9" s="23"/>
      <c r="G9" s="23"/>
      <c r="H9" s="23"/>
      <c r="I9" s="23"/>
      <c r="J9" s="11"/>
      <c r="K9" s="11"/>
      <c r="L9" s="12"/>
      <c r="M9" s="12"/>
      <c r="N9" s="13"/>
      <c r="O9" s="10"/>
    </row>
    <row r="10" spans="2:17" ht="8.4" customHeight="1" thickBot="1" x14ac:dyDescent="0.35">
      <c r="B10" s="112"/>
      <c r="C10" s="105"/>
      <c r="D10" s="60"/>
      <c r="E10" s="23"/>
      <c r="F10" s="23"/>
      <c r="G10" s="23"/>
      <c r="H10" s="23"/>
      <c r="I10" s="23"/>
      <c r="J10" s="11"/>
      <c r="K10" s="11"/>
      <c r="L10" s="12"/>
      <c r="M10" s="12"/>
      <c r="N10" s="13"/>
      <c r="O10" s="10"/>
    </row>
    <row r="11" spans="2:17" ht="24.6" customHeight="1" thickBot="1" x14ac:dyDescent="0.35">
      <c r="B11" s="155" t="s">
        <v>147</v>
      </c>
      <c r="C11" s="155" t="s">
        <v>0</v>
      </c>
      <c r="D11" s="155" t="s">
        <v>1</v>
      </c>
      <c r="E11" s="152" t="s">
        <v>2</v>
      </c>
      <c r="F11" s="153"/>
      <c r="G11" s="154"/>
      <c r="H11" s="19"/>
      <c r="I11" s="152" t="s">
        <v>161</v>
      </c>
      <c r="J11" s="153"/>
      <c r="K11" s="154"/>
      <c r="L11" s="20"/>
      <c r="M11" s="152" t="s">
        <v>162</v>
      </c>
      <c r="N11" s="153"/>
      <c r="O11" s="154"/>
      <c r="Q11" s="15"/>
    </row>
    <row r="12" spans="2:17" ht="25.2" customHeight="1" thickBot="1" x14ac:dyDescent="0.3">
      <c r="B12" s="156"/>
      <c r="C12" s="156"/>
      <c r="D12" s="156"/>
      <c r="E12" s="108" t="s">
        <v>3</v>
      </c>
      <c r="F12" s="108" t="s">
        <v>4</v>
      </c>
      <c r="G12" s="108" t="s">
        <v>5</v>
      </c>
      <c r="H12" s="19"/>
      <c r="I12" s="22" t="s">
        <v>6</v>
      </c>
      <c r="J12" s="21" t="s">
        <v>7</v>
      </c>
      <c r="K12" s="21" t="s">
        <v>8</v>
      </c>
      <c r="L12" s="20"/>
      <c r="M12" s="22" t="s">
        <v>6</v>
      </c>
      <c r="N12" s="21" t="s">
        <v>7</v>
      </c>
      <c r="O12" s="21" t="s">
        <v>8</v>
      </c>
      <c r="Q12" s="173"/>
    </row>
    <row r="13" spans="2:17" ht="14.25" customHeight="1" x14ac:dyDescent="0.25">
      <c r="B13" s="170" t="s">
        <v>184</v>
      </c>
      <c r="C13" s="24" t="s">
        <v>176</v>
      </c>
      <c r="D13" s="25" t="s">
        <v>152</v>
      </c>
      <c r="E13" s="26">
        <v>45.11</v>
      </c>
      <c r="F13" s="26">
        <v>27.26</v>
      </c>
      <c r="G13" s="27">
        <f t="shared" ref="G13:G20" si="1">E13+F13</f>
        <v>72.37</v>
      </c>
      <c r="H13" s="28"/>
      <c r="I13" s="29">
        <f t="shared" ref="I13:K20" si="2">ROUNDDOWN(IF($D$8=1,E13/(($C$8^2)*PI()/4)*RecFill/$D$9,IF($D$8=2,E13/((($C$8/25.4)^2)*PI()/4)*RecFill/$D$9,"error")),0)</f>
        <v>503</v>
      </c>
      <c r="J13" s="30">
        <f t="shared" si="2"/>
        <v>304</v>
      </c>
      <c r="K13" s="31">
        <f t="shared" si="2"/>
        <v>807</v>
      </c>
      <c r="L13" s="32"/>
      <c r="M13" s="33">
        <f t="shared" ref="M13:O20" si="3">ROUNDDOWN(IF($D$8=1,E13/(($C$8^2)*PI()/4)*MaxFill/$D$9,IF($D$8=2,E13/((($C$8/25.4)^2)*PI()/4)*MaxFill/$D$9,"error")),0)</f>
        <v>839</v>
      </c>
      <c r="N13" s="34">
        <f t="shared" si="3"/>
        <v>507</v>
      </c>
      <c r="O13" s="35">
        <f t="shared" si="3"/>
        <v>1346</v>
      </c>
      <c r="Q13" s="173"/>
    </row>
    <row r="14" spans="2:17" ht="15" customHeight="1" x14ac:dyDescent="0.25">
      <c r="B14" s="171"/>
      <c r="C14" s="36" t="s">
        <v>177</v>
      </c>
      <c r="D14" s="37" t="s">
        <v>151</v>
      </c>
      <c r="E14" s="38">
        <v>45.11</v>
      </c>
      <c r="F14" s="39">
        <v>0</v>
      </c>
      <c r="G14" s="40">
        <f t="shared" si="1"/>
        <v>45.11</v>
      </c>
      <c r="H14" s="28"/>
      <c r="I14" s="41">
        <f t="shared" si="2"/>
        <v>503</v>
      </c>
      <c r="J14" s="42">
        <f t="shared" si="2"/>
        <v>0</v>
      </c>
      <c r="K14" s="43">
        <f t="shared" si="2"/>
        <v>503</v>
      </c>
      <c r="L14" s="32"/>
      <c r="M14" s="44">
        <f t="shared" si="3"/>
        <v>839</v>
      </c>
      <c r="N14" s="45">
        <f t="shared" si="3"/>
        <v>0</v>
      </c>
      <c r="O14" s="46">
        <f t="shared" si="3"/>
        <v>839</v>
      </c>
      <c r="Q14" s="173"/>
    </row>
    <row r="15" spans="2:17" ht="15" customHeight="1" x14ac:dyDescent="0.25">
      <c r="B15" s="171"/>
      <c r="C15" s="36" t="s">
        <v>178</v>
      </c>
      <c r="D15" s="37" t="s">
        <v>153</v>
      </c>
      <c r="E15" s="39">
        <v>63.71</v>
      </c>
      <c r="F15" s="39">
        <v>39.729999999999997</v>
      </c>
      <c r="G15" s="47">
        <f t="shared" si="1"/>
        <v>103.44</v>
      </c>
      <c r="H15" s="28"/>
      <c r="I15" s="41">
        <f t="shared" si="2"/>
        <v>711</v>
      </c>
      <c r="J15" s="42">
        <f t="shared" si="2"/>
        <v>443</v>
      </c>
      <c r="K15" s="43">
        <f t="shared" si="2"/>
        <v>1154</v>
      </c>
      <c r="L15" s="32"/>
      <c r="M15" s="44">
        <f t="shared" si="3"/>
        <v>1185</v>
      </c>
      <c r="N15" s="45">
        <f t="shared" si="3"/>
        <v>739</v>
      </c>
      <c r="O15" s="46">
        <f t="shared" si="3"/>
        <v>1924</v>
      </c>
      <c r="Q15" s="173"/>
    </row>
    <row r="16" spans="2:17" ht="15" customHeight="1" x14ac:dyDescent="0.25">
      <c r="B16" s="171"/>
      <c r="C16" s="36" t="s">
        <v>179</v>
      </c>
      <c r="D16" s="37" t="s">
        <v>154</v>
      </c>
      <c r="E16" s="39">
        <v>63.71</v>
      </c>
      <c r="F16" s="48">
        <v>0</v>
      </c>
      <c r="G16" s="47">
        <f t="shared" si="1"/>
        <v>63.71</v>
      </c>
      <c r="H16" s="28"/>
      <c r="I16" s="41">
        <f t="shared" si="2"/>
        <v>711</v>
      </c>
      <c r="J16" s="42">
        <f t="shared" si="2"/>
        <v>0</v>
      </c>
      <c r="K16" s="43">
        <f t="shared" si="2"/>
        <v>711</v>
      </c>
      <c r="L16" s="32"/>
      <c r="M16" s="44">
        <f t="shared" si="3"/>
        <v>1185</v>
      </c>
      <c r="N16" s="45">
        <f t="shared" si="3"/>
        <v>0</v>
      </c>
      <c r="O16" s="46">
        <f t="shared" si="3"/>
        <v>1185</v>
      </c>
      <c r="Q16" s="173"/>
    </row>
    <row r="17" spans="2:17" ht="15" customHeight="1" x14ac:dyDescent="0.25">
      <c r="B17" s="171"/>
      <c r="C17" s="36" t="s">
        <v>180</v>
      </c>
      <c r="D17" s="37" t="s">
        <v>155</v>
      </c>
      <c r="E17" s="48">
        <v>82.31</v>
      </c>
      <c r="F17" s="48">
        <v>52.21</v>
      </c>
      <c r="G17" s="47">
        <f t="shared" si="1"/>
        <v>134.52000000000001</v>
      </c>
      <c r="H17" s="28"/>
      <c r="I17" s="41">
        <f t="shared" si="2"/>
        <v>918</v>
      </c>
      <c r="J17" s="42">
        <f t="shared" si="2"/>
        <v>582</v>
      </c>
      <c r="K17" s="43">
        <f t="shared" si="2"/>
        <v>1501</v>
      </c>
      <c r="L17" s="32"/>
      <c r="M17" s="44">
        <f t="shared" si="3"/>
        <v>1531</v>
      </c>
      <c r="N17" s="45">
        <f t="shared" si="3"/>
        <v>971</v>
      </c>
      <c r="O17" s="46">
        <f t="shared" si="3"/>
        <v>2502</v>
      </c>
      <c r="Q17" s="173"/>
    </row>
    <row r="18" spans="2:17" ht="15" customHeight="1" x14ac:dyDescent="0.25">
      <c r="B18" s="171"/>
      <c r="C18" s="36" t="s">
        <v>181</v>
      </c>
      <c r="D18" s="37" t="s">
        <v>156</v>
      </c>
      <c r="E18" s="48">
        <v>82.31</v>
      </c>
      <c r="F18" s="48">
        <v>0</v>
      </c>
      <c r="G18" s="47">
        <f t="shared" si="1"/>
        <v>82.31</v>
      </c>
      <c r="H18" s="28"/>
      <c r="I18" s="41">
        <f t="shared" si="2"/>
        <v>918</v>
      </c>
      <c r="J18" s="42">
        <f t="shared" si="2"/>
        <v>0</v>
      </c>
      <c r="K18" s="43">
        <f t="shared" si="2"/>
        <v>918</v>
      </c>
      <c r="L18" s="32"/>
      <c r="M18" s="44">
        <f t="shared" si="3"/>
        <v>1531</v>
      </c>
      <c r="N18" s="45">
        <f t="shared" si="3"/>
        <v>0</v>
      </c>
      <c r="O18" s="46">
        <f t="shared" si="3"/>
        <v>1531</v>
      </c>
      <c r="Q18" s="173"/>
    </row>
    <row r="19" spans="2:17" ht="15" customHeight="1" x14ac:dyDescent="0.25">
      <c r="B19" s="171"/>
      <c r="C19" s="36" t="s">
        <v>182</v>
      </c>
      <c r="D19" s="37" t="s">
        <v>157</v>
      </c>
      <c r="E19" s="48">
        <v>100.9</v>
      </c>
      <c r="F19" s="48">
        <v>64.680000000000007</v>
      </c>
      <c r="G19" s="47">
        <f t="shared" si="1"/>
        <v>165.58</v>
      </c>
      <c r="H19" s="28"/>
      <c r="I19" s="41">
        <f t="shared" si="2"/>
        <v>1126</v>
      </c>
      <c r="J19" s="42">
        <f t="shared" si="2"/>
        <v>721</v>
      </c>
      <c r="K19" s="43">
        <f t="shared" si="2"/>
        <v>1847</v>
      </c>
      <c r="L19" s="32"/>
      <c r="M19" s="44">
        <f t="shared" si="3"/>
        <v>1876</v>
      </c>
      <c r="N19" s="45">
        <f t="shared" si="3"/>
        <v>1203</v>
      </c>
      <c r="O19" s="46">
        <f t="shared" si="3"/>
        <v>3079</v>
      </c>
      <c r="Q19" s="173"/>
    </row>
    <row r="20" spans="2:17" ht="15" customHeight="1" x14ac:dyDescent="0.25">
      <c r="B20" s="171"/>
      <c r="C20" s="49" t="s">
        <v>183</v>
      </c>
      <c r="D20" s="50" t="s">
        <v>158</v>
      </c>
      <c r="E20" s="48">
        <v>100.9</v>
      </c>
      <c r="F20" s="51">
        <v>0</v>
      </c>
      <c r="G20" s="52">
        <f t="shared" si="1"/>
        <v>100.9</v>
      </c>
      <c r="H20" s="28"/>
      <c r="I20" s="53">
        <f t="shared" si="2"/>
        <v>1126</v>
      </c>
      <c r="J20" s="54">
        <f t="shared" si="2"/>
        <v>0</v>
      </c>
      <c r="K20" s="55">
        <f t="shared" si="2"/>
        <v>1126</v>
      </c>
      <c r="L20" s="32"/>
      <c r="M20" s="56">
        <f t="shared" si="3"/>
        <v>1876</v>
      </c>
      <c r="N20" s="57">
        <f t="shared" si="3"/>
        <v>0</v>
      </c>
      <c r="O20" s="58">
        <f t="shared" si="3"/>
        <v>1876</v>
      </c>
      <c r="Q20" s="173"/>
    </row>
    <row r="21" spans="2:17" ht="15.75" customHeight="1" thickBot="1" x14ac:dyDescent="0.3">
      <c r="B21" s="172"/>
      <c r="C21" s="120" t="s">
        <v>175</v>
      </c>
      <c r="D21" s="121"/>
      <c r="E21" s="121"/>
      <c r="F21" s="122"/>
      <c r="G21" s="59">
        <v>5.8</v>
      </c>
      <c r="H21" s="28"/>
      <c r="I21" s="157">
        <f>ROUNDDOWN(IF($D$8=1,G21/(($C$8^2)*PI()/4)*RecFill/$D$9,IF($D$8=2,G21/((($C$8/25.4)^2)*PI()/4)*RecFill/$D$9,"error")),0)</f>
        <v>64</v>
      </c>
      <c r="J21" s="158"/>
      <c r="K21" s="159"/>
      <c r="L21" s="32"/>
      <c r="M21" s="181">
        <f>ROUNDDOWN(IF($D$8=1,G21/(($C$8^2)*PI()/4)*MaxFill/$D$9,IF($D$8=2,G21/((($C$8/25.4)^2)*PI()/4)*MaxFill/$D$9,"error")),0)</f>
        <v>107</v>
      </c>
      <c r="N21" s="182"/>
      <c r="O21" s="183"/>
      <c r="Q21" s="173"/>
    </row>
    <row r="22" spans="2:17" s="18" customFormat="1" ht="14.4" customHeight="1" thickBot="1" x14ac:dyDescent="0.3">
      <c r="B22" s="14"/>
      <c r="C22" s="14"/>
      <c r="D22" s="14"/>
      <c r="E22" s="14"/>
      <c r="F22" s="14"/>
      <c r="G22" s="14"/>
      <c r="H22" s="16"/>
      <c r="I22" s="14"/>
      <c r="J22" s="14"/>
      <c r="K22" s="14"/>
      <c r="L22" s="17"/>
      <c r="M22" s="14"/>
      <c r="N22" s="14"/>
      <c r="O22" s="14"/>
      <c r="Q22" s="173"/>
    </row>
    <row r="23" spans="2:17" ht="14.25" customHeight="1" x14ac:dyDescent="0.25">
      <c r="B23" s="124" t="s">
        <v>26</v>
      </c>
      <c r="C23" s="24" t="s">
        <v>173</v>
      </c>
      <c r="D23" s="25" t="s">
        <v>152</v>
      </c>
      <c r="E23" s="26">
        <v>38.5</v>
      </c>
      <c r="F23" s="26">
        <v>26.6</v>
      </c>
      <c r="G23" s="27">
        <f t="shared" ref="G23:G32" si="4">E23+F23</f>
        <v>65.099999999999994</v>
      </c>
      <c r="H23" s="28"/>
      <c r="I23" s="29">
        <f t="shared" ref="I23:I32" si="5">ROUNDDOWN(IF($D$8=1,E23/(($C$8^2)*PI()/4)*RecFill/$D$9,IF($D$8=2,E23/((($C$8/25.4)^2)*PI()/4)*RecFill/$D$9,"error")),0)</f>
        <v>429</v>
      </c>
      <c r="J23" s="30">
        <f t="shared" ref="J23:J32" si="6">ROUNDDOWN(IF($D$8=1,F23/(($C$8^2)*PI()/4)*RecFill/$D$9,IF($D$8=2,F23/((($C$8/25.4)^2)*PI()/4)*RecFill/$D$9,"error")),0)</f>
        <v>296</v>
      </c>
      <c r="K23" s="31">
        <f t="shared" ref="K23:K32" si="7">ROUNDDOWN(IF($D$8=1,G23/(($C$8^2)*PI()/4)*RecFill/$D$9,IF($D$8=2,G23/((($C$8/25.4)^2)*PI()/4)*RecFill/$D$9,"error")),0)</f>
        <v>726</v>
      </c>
      <c r="L23" s="32"/>
      <c r="M23" s="33">
        <f t="shared" ref="M23:M32" si="8">ROUNDDOWN(IF($D$8=1,E23/(($C$8^2)*PI()/4)*MaxFill/$D$9,IF($D$8=2,E23/((($C$8/25.4)^2)*PI()/4)*MaxFill/$D$9,"error")),0)</f>
        <v>716</v>
      </c>
      <c r="N23" s="34">
        <f t="shared" ref="N23:N32" si="9">ROUNDDOWN(IF($D$8=1,F23/(($C$8^2)*PI()/4)*MaxFill/$D$9,IF($D$8=2,F23/((($C$8/25.4)^2)*PI()/4)*MaxFill/$D$9,"error")),0)</f>
        <v>494</v>
      </c>
      <c r="O23" s="35">
        <f t="shared" ref="O23:O32" si="10">ROUNDDOWN(IF($D$8=1,G23/(($C$8^2)*PI()/4)*MaxFill/$D$9,IF($D$8=2,G23/((($C$8/25.4)^2)*PI()/4)*MaxFill/$D$9,"error")),0)</f>
        <v>1210</v>
      </c>
      <c r="Q23" s="173"/>
    </row>
    <row r="24" spans="2:17" ht="14.25" customHeight="1" x14ac:dyDescent="0.25">
      <c r="B24" s="125"/>
      <c r="C24" s="36" t="s">
        <v>174</v>
      </c>
      <c r="D24" s="37" t="s">
        <v>151</v>
      </c>
      <c r="E24" s="38">
        <v>38.5</v>
      </c>
      <c r="F24" s="39">
        <v>0</v>
      </c>
      <c r="G24" s="40">
        <f t="shared" si="4"/>
        <v>38.5</v>
      </c>
      <c r="H24" s="28"/>
      <c r="I24" s="41">
        <f t="shared" si="5"/>
        <v>429</v>
      </c>
      <c r="J24" s="42">
        <f t="shared" si="6"/>
        <v>0</v>
      </c>
      <c r="K24" s="43">
        <f t="shared" si="7"/>
        <v>429</v>
      </c>
      <c r="L24" s="32"/>
      <c r="M24" s="44">
        <f t="shared" si="8"/>
        <v>716</v>
      </c>
      <c r="N24" s="45">
        <f t="shared" si="9"/>
        <v>0</v>
      </c>
      <c r="O24" s="46">
        <f t="shared" si="10"/>
        <v>716</v>
      </c>
      <c r="Q24" s="173"/>
    </row>
    <row r="25" spans="2:17" ht="14.25" customHeight="1" x14ac:dyDescent="0.25">
      <c r="B25" s="125"/>
      <c r="C25" s="36" t="s">
        <v>9</v>
      </c>
      <c r="D25" s="37" t="s">
        <v>153</v>
      </c>
      <c r="E25" s="39">
        <v>55.3</v>
      </c>
      <c r="F25" s="39">
        <v>37.700000000000003</v>
      </c>
      <c r="G25" s="47">
        <f t="shared" si="4"/>
        <v>93</v>
      </c>
      <c r="H25" s="28"/>
      <c r="I25" s="41">
        <f t="shared" si="5"/>
        <v>617</v>
      </c>
      <c r="J25" s="42">
        <f t="shared" si="6"/>
        <v>420</v>
      </c>
      <c r="K25" s="43">
        <f t="shared" si="7"/>
        <v>1037</v>
      </c>
      <c r="L25" s="32"/>
      <c r="M25" s="44">
        <f t="shared" si="8"/>
        <v>1028</v>
      </c>
      <c r="N25" s="45">
        <f t="shared" si="9"/>
        <v>701</v>
      </c>
      <c r="O25" s="46">
        <f t="shared" si="10"/>
        <v>1729</v>
      </c>
      <c r="Q25" s="173"/>
    </row>
    <row r="26" spans="2:17" ht="14.25" customHeight="1" x14ac:dyDescent="0.25">
      <c r="B26" s="125"/>
      <c r="C26" s="36" t="s">
        <v>10</v>
      </c>
      <c r="D26" s="37" t="s">
        <v>154</v>
      </c>
      <c r="E26" s="39">
        <v>55.3</v>
      </c>
      <c r="F26" s="48">
        <v>0</v>
      </c>
      <c r="G26" s="47">
        <f t="shared" si="4"/>
        <v>55.3</v>
      </c>
      <c r="H26" s="28"/>
      <c r="I26" s="41">
        <f t="shared" si="5"/>
        <v>617</v>
      </c>
      <c r="J26" s="42">
        <f t="shared" si="6"/>
        <v>0</v>
      </c>
      <c r="K26" s="43">
        <f t="shared" si="7"/>
        <v>617</v>
      </c>
      <c r="L26" s="32"/>
      <c r="M26" s="44">
        <f t="shared" si="8"/>
        <v>1028</v>
      </c>
      <c r="N26" s="45">
        <f t="shared" si="9"/>
        <v>0</v>
      </c>
      <c r="O26" s="46">
        <f t="shared" si="10"/>
        <v>1028</v>
      </c>
      <c r="Q26" s="173"/>
    </row>
    <row r="27" spans="2:17" ht="14.25" customHeight="1" x14ac:dyDescent="0.25">
      <c r="B27" s="125"/>
      <c r="C27" s="36" t="s">
        <v>11</v>
      </c>
      <c r="D27" s="37" t="s">
        <v>155</v>
      </c>
      <c r="E27" s="48">
        <v>72</v>
      </c>
      <c r="F27" s="48">
        <v>48.8</v>
      </c>
      <c r="G27" s="47">
        <f t="shared" si="4"/>
        <v>120.8</v>
      </c>
      <c r="H27" s="28"/>
      <c r="I27" s="41">
        <f t="shared" si="5"/>
        <v>803</v>
      </c>
      <c r="J27" s="42">
        <f t="shared" si="6"/>
        <v>544</v>
      </c>
      <c r="K27" s="43">
        <f t="shared" si="7"/>
        <v>1348</v>
      </c>
      <c r="L27" s="32"/>
      <c r="M27" s="44">
        <f t="shared" si="8"/>
        <v>1339</v>
      </c>
      <c r="N27" s="45">
        <f t="shared" si="9"/>
        <v>907</v>
      </c>
      <c r="O27" s="46">
        <f t="shared" si="10"/>
        <v>2247</v>
      </c>
      <c r="Q27" s="173"/>
    </row>
    <row r="28" spans="2:17" x14ac:dyDescent="0.25">
      <c r="B28" s="125"/>
      <c r="C28" s="36" t="s">
        <v>12</v>
      </c>
      <c r="D28" s="37" t="s">
        <v>156</v>
      </c>
      <c r="E28" s="48">
        <v>72</v>
      </c>
      <c r="F28" s="48">
        <v>0</v>
      </c>
      <c r="G28" s="47">
        <f t="shared" si="4"/>
        <v>72</v>
      </c>
      <c r="H28" s="28"/>
      <c r="I28" s="41">
        <f t="shared" si="5"/>
        <v>803</v>
      </c>
      <c r="J28" s="42">
        <f t="shared" si="6"/>
        <v>0</v>
      </c>
      <c r="K28" s="43">
        <f t="shared" si="7"/>
        <v>803</v>
      </c>
      <c r="L28" s="32"/>
      <c r="M28" s="44">
        <f t="shared" si="8"/>
        <v>1339</v>
      </c>
      <c r="N28" s="45">
        <f t="shared" si="9"/>
        <v>0</v>
      </c>
      <c r="O28" s="46">
        <f t="shared" si="10"/>
        <v>1339</v>
      </c>
    </row>
    <row r="29" spans="2:17" x14ac:dyDescent="0.25">
      <c r="B29" s="125"/>
      <c r="C29" s="36" t="s">
        <v>13</v>
      </c>
      <c r="D29" s="37" t="s">
        <v>157</v>
      </c>
      <c r="E29" s="48">
        <v>88.8</v>
      </c>
      <c r="F29" s="48">
        <v>59.9</v>
      </c>
      <c r="G29" s="47">
        <f t="shared" si="4"/>
        <v>148.69999999999999</v>
      </c>
      <c r="H29" s="28"/>
      <c r="I29" s="41">
        <f t="shared" si="5"/>
        <v>991</v>
      </c>
      <c r="J29" s="42">
        <f t="shared" si="6"/>
        <v>668</v>
      </c>
      <c r="K29" s="43">
        <f t="shared" si="7"/>
        <v>1659</v>
      </c>
      <c r="L29" s="32"/>
      <c r="M29" s="44">
        <f t="shared" si="8"/>
        <v>1651</v>
      </c>
      <c r="N29" s="45">
        <f t="shared" si="9"/>
        <v>1114</v>
      </c>
      <c r="O29" s="46">
        <f t="shared" si="10"/>
        <v>2765</v>
      </c>
    </row>
    <row r="30" spans="2:17" x14ac:dyDescent="0.25">
      <c r="B30" s="180"/>
      <c r="C30" s="49" t="s">
        <v>14</v>
      </c>
      <c r="D30" s="50" t="s">
        <v>158</v>
      </c>
      <c r="E30" s="48">
        <v>88.8</v>
      </c>
      <c r="F30" s="51">
        <v>0</v>
      </c>
      <c r="G30" s="52">
        <f t="shared" si="4"/>
        <v>88.8</v>
      </c>
      <c r="H30" s="28"/>
      <c r="I30" s="53">
        <f t="shared" si="5"/>
        <v>991</v>
      </c>
      <c r="J30" s="54">
        <f t="shared" si="6"/>
        <v>0</v>
      </c>
      <c r="K30" s="55">
        <f t="shared" si="7"/>
        <v>991</v>
      </c>
      <c r="L30" s="32"/>
      <c r="M30" s="56">
        <f t="shared" si="8"/>
        <v>1651</v>
      </c>
      <c r="N30" s="57">
        <f t="shared" si="9"/>
        <v>0</v>
      </c>
      <c r="O30" s="58">
        <f t="shared" si="10"/>
        <v>1651</v>
      </c>
    </row>
    <row r="31" spans="2:17" x14ac:dyDescent="0.25">
      <c r="B31" s="180"/>
      <c r="C31" s="49" t="s">
        <v>62</v>
      </c>
      <c r="D31" s="50" t="s">
        <v>149</v>
      </c>
      <c r="E31" s="48">
        <v>113.9</v>
      </c>
      <c r="F31" s="48">
        <v>76.5</v>
      </c>
      <c r="G31" s="52">
        <f t="shared" si="4"/>
        <v>190.4</v>
      </c>
      <c r="H31" s="28"/>
      <c r="I31" s="53">
        <f t="shared" si="5"/>
        <v>1271</v>
      </c>
      <c r="J31" s="54">
        <f t="shared" si="6"/>
        <v>853</v>
      </c>
      <c r="K31" s="55">
        <f t="shared" si="7"/>
        <v>2124</v>
      </c>
      <c r="L31" s="32"/>
      <c r="M31" s="56">
        <f t="shared" si="8"/>
        <v>2118</v>
      </c>
      <c r="N31" s="57">
        <f t="shared" si="9"/>
        <v>1422</v>
      </c>
      <c r="O31" s="58">
        <f t="shared" si="10"/>
        <v>3541</v>
      </c>
    </row>
    <row r="32" spans="2:17" ht="14.4" thickBot="1" x14ac:dyDescent="0.3">
      <c r="B32" s="180"/>
      <c r="C32" s="36" t="s">
        <v>63</v>
      </c>
      <c r="D32" s="37" t="s">
        <v>150</v>
      </c>
      <c r="E32" s="48">
        <v>113.9</v>
      </c>
      <c r="F32" s="51">
        <v>0</v>
      </c>
      <c r="G32" s="52">
        <f t="shared" si="4"/>
        <v>113.9</v>
      </c>
      <c r="H32" s="28"/>
      <c r="I32" s="53">
        <f t="shared" si="5"/>
        <v>1271</v>
      </c>
      <c r="J32" s="54">
        <f t="shared" si="6"/>
        <v>0</v>
      </c>
      <c r="K32" s="55">
        <f t="shared" si="7"/>
        <v>1271</v>
      </c>
      <c r="L32" s="32"/>
      <c r="M32" s="71">
        <f t="shared" si="8"/>
        <v>2118</v>
      </c>
      <c r="N32" s="72">
        <f t="shared" si="9"/>
        <v>0</v>
      </c>
      <c r="O32" s="73">
        <f t="shared" si="10"/>
        <v>2118</v>
      </c>
    </row>
    <row r="33" spans="2:15" ht="15.75" customHeight="1" thickBot="1" x14ac:dyDescent="0.3">
      <c r="B33" s="126"/>
      <c r="C33" s="120" t="s">
        <v>64</v>
      </c>
      <c r="D33" s="121"/>
      <c r="E33" s="121"/>
      <c r="F33" s="122"/>
      <c r="G33" s="59">
        <v>4.7</v>
      </c>
      <c r="H33" s="28"/>
      <c r="I33" s="157">
        <f>ROUNDDOWN(IF($D$8=1,G33/(($C$8^2)*PI()/4)*RecFill/$D$9,IF($D$8=2,G33/((($C$8/25.4)^2)*PI()/4)*RecFill/$D$9,"error")),0)</f>
        <v>52</v>
      </c>
      <c r="J33" s="158"/>
      <c r="K33" s="159"/>
      <c r="L33" s="32"/>
      <c r="M33" s="134">
        <f>ROUNDDOWN(IF($D$8=1,G33/(($C$8^2)*PI()/4)*MaxFill/$D$9,IF($D$8=2,G33/((($C$8/25.4)^2)*PI()/4)*MaxFill/$D$9,"error")),0)</f>
        <v>87</v>
      </c>
      <c r="N33" s="160"/>
      <c r="O33" s="161"/>
    </row>
    <row r="34" spans="2:15" ht="15.6" customHeight="1" x14ac:dyDescent="0.25">
      <c r="B34" s="113" t="s">
        <v>140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</row>
    <row r="35" spans="2:15" ht="15" customHeight="1" thickBot="1" x14ac:dyDescent="0.3">
      <c r="B35" s="2"/>
      <c r="C35" s="2"/>
      <c r="D35" s="4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2:15" ht="15" customHeight="1" x14ac:dyDescent="0.25">
      <c r="B36" s="124" t="s">
        <v>27</v>
      </c>
      <c r="C36" s="24" t="s">
        <v>15</v>
      </c>
      <c r="D36" s="25" t="s">
        <v>152</v>
      </c>
      <c r="E36" s="26">
        <v>67.099999999999994</v>
      </c>
      <c r="F36" s="26">
        <v>45.9</v>
      </c>
      <c r="G36" s="27">
        <f t="shared" ref="G36:G42" si="11">E36+F36</f>
        <v>113</v>
      </c>
      <c r="H36" s="28"/>
      <c r="I36" s="29">
        <f t="shared" ref="I36:K43" si="12">ROUNDDOWN(IF($D$8=1,E36/(($C$8^2)*PI()/4)*RecFill/$D$9,IF($D$8=2,E36/((($C$8/25.4)^2)*PI()/4)*RecFill/$D$9,"error")),0)</f>
        <v>748</v>
      </c>
      <c r="J36" s="30">
        <f t="shared" si="12"/>
        <v>512</v>
      </c>
      <c r="K36" s="31">
        <f t="shared" si="12"/>
        <v>1261</v>
      </c>
      <c r="L36" s="32"/>
      <c r="M36" s="33">
        <f t="shared" ref="M36:O43" si="13">ROUNDDOWN(IF($D$8=1,E36/(($C$8^2)*PI()/4)*MaxFill/$D$9,IF($D$8=2,E36/((($C$8/25.4)^2)*PI()/4)*MaxFill/$D$9,"error")),0)</f>
        <v>1248</v>
      </c>
      <c r="N36" s="34">
        <f t="shared" si="13"/>
        <v>853</v>
      </c>
      <c r="O36" s="35">
        <f t="shared" si="13"/>
        <v>2101</v>
      </c>
    </row>
    <row r="37" spans="2:15" x14ac:dyDescent="0.25">
      <c r="B37" s="125"/>
      <c r="C37" s="36" t="s">
        <v>16</v>
      </c>
      <c r="D37" s="37" t="s">
        <v>151</v>
      </c>
      <c r="E37" s="39">
        <v>67.099999999999994</v>
      </c>
      <c r="F37" s="39">
        <v>0</v>
      </c>
      <c r="G37" s="40">
        <f t="shared" si="11"/>
        <v>67.099999999999994</v>
      </c>
      <c r="H37" s="28"/>
      <c r="I37" s="41">
        <f t="shared" si="12"/>
        <v>748</v>
      </c>
      <c r="J37" s="42">
        <f t="shared" si="12"/>
        <v>0</v>
      </c>
      <c r="K37" s="43">
        <f t="shared" si="12"/>
        <v>748</v>
      </c>
      <c r="L37" s="32"/>
      <c r="M37" s="44">
        <f t="shared" si="13"/>
        <v>1248</v>
      </c>
      <c r="N37" s="45">
        <f t="shared" si="13"/>
        <v>0</v>
      </c>
      <c r="O37" s="46">
        <f t="shared" si="13"/>
        <v>1248</v>
      </c>
    </row>
    <row r="38" spans="2:15" x14ac:dyDescent="0.25">
      <c r="B38" s="125"/>
      <c r="C38" s="36" t="s">
        <v>17</v>
      </c>
      <c r="D38" s="37" t="s">
        <v>153</v>
      </c>
      <c r="E38" s="39">
        <v>92.8</v>
      </c>
      <c r="F38" s="48">
        <v>64.3</v>
      </c>
      <c r="G38" s="47">
        <f t="shared" si="11"/>
        <v>157.1</v>
      </c>
      <c r="H38" s="28"/>
      <c r="I38" s="41">
        <f t="shared" si="12"/>
        <v>1035</v>
      </c>
      <c r="J38" s="42">
        <f t="shared" si="12"/>
        <v>717</v>
      </c>
      <c r="K38" s="43">
        <f t="shared" si="12"/>
        <v>1753</v>
      </c>
      <c r="L38" s="32"/>
      <c r="M38" s="44">
        <f t="shared" si="13"/>
        <v>1726</v>
      </c>
      <c r="N38" s="45">
        <f t="shared" si="13"/>
        <v>1196</v>
      </c>
      <c r="O38" s="46">
        <f t="shared" si="13"/>
        <v>2922</v>
      </c>
    </row>
    <row r="39" spans="2:15" x14ac:dyDescent="0.25">
      <c r="B39" s="125"/>
      <c r="C39" s="36" t="s">
        <v>18</v>
      </c>
      <c r="D39" s="37" t="s">
        <v>154</v>
      </c>
      <c r="E39" s="39">
        <v>92.8</v>
      </c>
      <c r="F39" s="48">
        <v>0</v>
      </c>
      <c r="G39" s="47">
        <f t="shared" si="11"/>
        <v>92.8</v>
      </c>
      <c r="H39" s="28"/>
      <c r="I39" s="41">
        <f t="shared" si="12"/>
        <v>1035</v>
      </c>
      <c r="J39" s="42">
        <f t="shared" si="12"/>
        <v>0</v>
      </c>
      <c r="K39" s="43">
        <f t="shared" si="12"/>
        <v>1035</v>
      </c>
      <c r="L39" s="32"/>
      <c r="M39" s="44">
        <f t="shared" si="13"/>
        <v>1726</v>
      </c>
      <c r="N39" s="45">
        <f t="shared" si="13"/>
        <v>0</v>
      </c>
      <c r="O39" s="46">
        <f t="shared" si="13"/>
        <v>1726</v>
      </c>
    </row>
    <row r="40" spans="2:15" x14ac:dyDescent="0.25">
      <c r="B40" s="125"/>
      <c r="C40" s="36" t="s">
        <v>19</v>
      </c>
      <c r="D40" s="37" t="s">
        <v>155</v>
      </c>
      <c r="E40" s="48">
        <v>118.6</v>
      </c>
      <c r="F40" s="48">
        <v>82.6</v>
      </c>
      <c r="G40" s="47">
        <f t="shared" si="11"/>
        <v>201.2</v>
      </c>
      <c r="H40" s="28"/>
      <c r="I40" s="41">
        <f t="shared" si="12"/>
        <v>1323</v>
      </c>
      <c r="J40" s="42">
        <f t="shared" si="12"/>
        <v>921</v>
      </c>
      <c r="K40" s="43">
        <f t="shared" si="12"/>
        <v>2245</v>
      </c>
      <c r="L40" s="32"/>
      <c r="M40" s="44">
        <f t="shared" si="13"/>
        <v>2206</v>
      </c>
      <c r="N40" s="45">
        <f t="shared" si="13"/>
        <v>1536</v>
      </c>
      <c r="O40" s="46">
        <f t="shared" si="13"/>
        <v>3742</v>
      </c>
    </row>
    <row r="41" spans="2:15" x14ac:dyDescent="0.25">
      <c r="B41" s="125"/>
      <c r="C41" s="36" t="s">
        <v>20</v>
      </c>
      <c r="D41" s="37" t="s">
        <v>156</v>
      </c>
      <c r="E41" s="48">
        <v>118.6</v>
      </c>
      <c r="F41" s="48">
        <v>0</v>
      </c>
      <c r="G41" s="47">
        <f t="shared" si="11"/>
        <v>118.6</v>
      </c>
      <c r="H41" s="28"/>
      <c r="I41" s="41">
        <f t="shared" si="12"/>
        <v>1323</v>
      </c>
      <c r="J41" s="42">
        <f t="shared" si="12"/>
        <v>0</v>
      </c>
      <c r="K41" s="43">
        <f t="shared" si="12"/>
        <v>1323</v>
      </c>
      <c r="L41" s="32"/>
      <c r="M41" s="44">
        <f t="shared" si="13"/>
        <v>2206</v>
      </c>
      <c r="N41" s="45">
        <f t="shared" si="13"/>
        <v>0</v>
      </c>
      <c r="O41" s="46">
        <f t="shared" si="13"/>
        <v>2206</v>
      </c>
    </row>
    <row r="42" spans="2:15" x14ac:dyDescent="0.25">
      <c r="B42" s="125"/>
      <c r="C42" s="36" t="s">
        <v>21</v>
      </c>
      <c r="D42" s="37" t="s">
        <v>157</v>
      </c>
      <c r="E42" s="48">
        <v>144.4</v>
      </c>
      <c r="F42" s="48">
        <v>101</v>
      </c>
      <c r="G42" s="47">
        <f t="shared" si="11"/>
        <v>245.4</v>
      </c>
      <c r="H42" s="28"/>
      <c r="I42" s="41">
        <f t="shared" si="12"/>
        <v>1611</v>
      </c>
      <c r="J42" s="42">
        <f t="shared" si="12"/>
        <v>1127</v>
      </c>
      <c r="K42" s="43">
        <f t="shared" si="12"/>
        <v>2738</v>
      </c>
      <c r="L42" s="32"/>
      <c r="M42" s="44">
        <f t="shared" si="13"/>
        <v>2685</v>
      </c>
      <c r="N42" s="45">
        <f t="shared" si="13"/>
        <v>1878</v>
      </c>
      <c r="O42" s="46">
        <f t="shared" si="13"/>
        <v>4564</v>
      </c>
    </row>
    <row r="43" spans="2:15" x14ac:dyDescent="0.25">
      <c r="B43" s="180"/>
      <c r="C43" s="49" t="s">
        <v>22</v>
      </c>
      <c r="D43" s="37" t="s">
        <v>158</v>
      </c>
      <c r="E43" s="51">
        <v>144.4</v>
      </c>
      <c r="F43" s="51">
        <v>0</v>
      </c>
      <c r="G43" s="52">
        <v>144.4</v>
      </c>
      <c r="H43" s="28"/>
      <c r="I43" s="53">
        <f t="shared" si="12"/>
        <v>1611</v>
      </c>
      <c r="J43" s="54">
        <f t="shared" si="12"/>
        <v>0</v>
      </c>
      <c r="K43" s="55">
        <f t="shared" si="12"/>
        <v>1611</v>
      </c>
      <c r="L43" s="32"/>
      <c r="M43" s="56">
        <f t="shared" si="13"/>
        <v>2685</v>
      </c>
      <c r="N43" s="57">
        <f t="shared" si="13"/>
        <v>0</v>
      </c>
      <c r="O43" s="58">
        <f t="shared" si="13"/>
        <v>2685</v>
      </c>
    </row>
    <row r="44" spans="2:15" ht="15.75" customHeight="1" thickBot="1" x14ac:dyDescent="0.3">
      <c r="B44" s="126"/>
      <c r="C44" s="120" t="s">
        <v>98</v>
      </c>
      <c r="D44" s="121"/>
      <c r="E44" s="121"/>
      <c r="F44" s="122"/>
      <c r="G44" s="76">
        <f>5.7</f>
        <v>5.7</v>
      </c>
      <c r="H44" s="28"/>
      <c r="I44" s="157">
        <f>ROUNDDOWN(IF($D$8=1,G44/(($C$8^2)*PI()/4)*RecFill/$D$9,IF($D$8=2,G44/((($C$8/25.4)^2)*PI()/4)*RecFill/$D$9,"error")),0)</f>
        <v>63</v>
      </c>
      <c r="J44" s="158"/>
      <c r="K44" s="159"/>
      <c r="L44" s="32"/>
      <c r="M44" s="181">
        <f>ROUNDDOWN(IF($D$8=1,G44/(($C$8^2)*PI()/4)*MaxFill/$D$9,IF($D$8=2,G44/((($C$8/25.4)^2)*PI()/4)*MaxFill/$D$9,"error")),0)</f>
        <v>106</v>
      </c>
      <c r="N44" s="182"/>
      <c r="O44" s="183"/>
    </row>
    <row r="45" spans="2:15" ht="15.6" customHeight="1" thickBot="1" x14ac:dyDescent="0.3">
      <c r="B45" s="113" t="s">
        <v>140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</row>
    <row r="46" spans="2:15" ht="14.4" thickBot="1" x14ac:dyDescent="0.3">
      <c r="B46" s="2"/>
      <c r="C46" s="2"/>
      <c r="D46" s="4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2:15" ht="15" customHeight="1" x14ac:dyDescent="0.25">
      <c r="B47" s="124" t="s">
        <v>185</v>
      </c>
      <c r="C47" s="24" t="s">
        <v>65</v>
      </c>
      <c r="D47" s="25" t="s">
        <v>133</v>
      </c>
      <c r="E47" s="77">
        <v>17.3</v>
      </c>
      <c r="F47" s="77">
        <v>17.3</v>
      </c>
      <c r="G47" s="78">
        <f t="shared" ref="G47:G52" si="14">E47+F47</f>
        <v>34.6</v>
      </c>
      <c r="H47" s="28"/>
      <c r="I47" s="29">
        <f t="shared" ref="I47:K52" si="15">ROUNDDOWN(IF($D$8=1,E47/(($C$8^2)*PI()/4)*RecFill/$D$9,IF($D$8=2,E47/((($C$8/25.4)^2)*PI()/4)*RecFill/$D$9,"error")),0)</f>
        <v>193</v>
      </c>
      <c r="J47" s="30">
        <f t="shared" si="15"/>
        <v>193</v>
      </c>
      <c r="K47" s="31">
        <f t="shared" si="15"/>
        <v>386</v>
      </c>
      <c r="L47" s="32"/>
      <c r="M47" s="33">
        <f t="shared" ref="M47:O52" si="16">ROUNDDOWN(IF($D$8=1,E47/(($C$8^2)*PI()/4)*MaxFill/$D$9,IF($D$8=2,E47/((($C$8/25.4)^2)*PI()/4)*MaxFill/$D$9,"error")),0)</f>
        <v>321</v>
      </c>
      <c r="N47" s="34">
        <f t="shared" si="16"/>
        <v>321</v>
      </c>
      <c r="O47" s="35">
        <f t="shared" si="16"/>
        <v>643</v>
      </c>
    </row>
    <row r="48" spans="2:15" x14ac:dyDescent="0.25">
      <c r="B48" s="125"/>
      <c r="C48" s="36" t="s">
        <v>66</v>
      </c>
      <c r="D48" s="79" t="s">
        <v>134</v>
      </c>
      <c r="E48" s="80">
        <v>17.3</v>
      </c>
      <c r="F48" s="80">
        <v>0</v>
      </c>
      <c r="G48" s="81">
        <f t="shared" si="14"/>
        <v>17.3</v>
      </c>
      <c r="H48" s="28"/>
      <c r="I48" s="41">
        <f t="shared" si="15"/>
        <v>193</v>
      </c>
      <c r="J48" s="42">
        <f t="shared" si="15"/>
        <v>0</v>
      </c>
      <c r="K48" s="43">
        <f t="shared" si="15"/>
        <v>193</v>
      </c>
      <c r="L48" s="32"/>
      <c r="M48" s="44">
        <f t="shared" si="16"/>
        <v>321</v>
      </c>
      <c r="N48" s="45">
        <f t="shared" si="16"/>
        <v>0</v>
      </c>
      <c r="O48" s="46">
        <f t="shared" si="16"/>
        <v>321</v>
      </c>
    </row>
    <row r="49" spans="2:15" x14ac:dyDescent="0.25">
      <c r="B49" s="125"/>
      <c r="C49" s="36" t="s">
        <v>67</v>
      </c>
      <c r="D49" s="37" t="s">
        <v>135</v>
      </c>
      <c r="E49" s="80">
        <v>17.3</v>
      </c>
      <c r="F49" s="80">
        <v>17.3</v>
      </c>
      <c r="G49" s="82">
        <f t="shared" si="14"/>
        <v>34.6</v>
      </c>
      <c r="H49" s="28"/>
      <c r="I49" s="41">
        <f t="shared" si="15"/>
        <v>193</v>
      </c>
      <c r="J49" s="42">
        <f t="shared" si="15"/>
        <v>193</v>
      </c>
      <c r="K49" s="43">
        <f t="shared" si="15"/>
        <v>386</v>
      </c>
      <c r="L49" s="32"/>
      <c r="M49" s="44">
        <f t="shared" si="16"/>
        <v>321</v>
      </c>
      <c r="N49" s="45">
        <f t="shared" si="16"/>
        <v>321</v>
      </c>
      <c r="O49" s="46">
        <f t="shared" si="16"/>
        <v>643</v>
      </c>
    </row>
    <row r="50" spans="2:15" x14ac:dyDescent="0.25">
      <c r="B50" s="125"/>
      <c r="C50" s="36" t="s">
        <v>68</v>
      </c>
      <c r="D50" s="37" t="s">
        <v>136</v>
      </c>
      <c r="E50" s="80">
        <v>17.3</v>
      </c>
      <c r="F50" s="83">
        <v>0</v>
      </c>
      <c r="G50" s="82">
        <f t="shared" si="14"/>
        <v>17.3</v>
      </c>
      <c r="H50" s="28"/>
      <c r="I50" s="41">
        <f t="shared" si="15"/>
        <v>193</v>
      </c>
      <c r="J50" s="42">
        <f t="shared" si="15"/>
        <v>0</v>
      </c>
      <c r="K50" s="43">
        <f t="shared" si="15"/>
        <v>193</v>
      </c>
      <c r="L50" s="32"/>
      <c r="M50" s="44">
        <f t="shared" si="16"/>
        <v>321</v>
      </c>
      <c r="N50" s="45">
        <f t="shared" si="16"/>
        <v>0</v>
      </c>
      <c r="O50" s="46">
        <f t="shared" si="16"/>
        <v>321</v>
      </c>
    </row>
    <row r="51" spans="2:15" x14ac:dyDescent="0.25">
      <c r="B51" s="125"/>
      <c r="C51" s="36" t="s">
        <v>69</v>
      </c>
      <c r="D51" s="37" t="s">
        <v>137</v>
      </c>
      <c r="E51" s="83">
        <v>30.7</v>
      </c>
      <c r="F51" s="83">
        <v>30.7</v>
      </c>
      <c r="G51" s="82">
        <f t="shared" si="14"/>
        <v>61.4</v>
      </c>
      <c r="H51" s="28"/>
      <c r="I51" s="41">
        <f t="shared" si="15"/>
        <v>342</v>
      </c>
      <c r="J51" s="42">
        <f t="shared" si="15"/>
        <v>342</v>
      </c>
      <c r="K51" s="43">
        <f t="shared" si="15"/>
        <v>685</v>
      </c>
      <c r="L51" s="32"/>
      <c r="M51" s="44">
        <f t="shared" si="16"/>
        <v>571</v>
      </c>
      <c r="N51" s="45">
        <f t="shared" si="16"/>
        <v>571</v>
      </c>
      <c r="O51" s="46">
        <f t="shared" si="16"/>
        <v>1142</v>
      </c>
    </row>
    <row r="52" spans="2:15" x14ac:dyDescent="0.25">
      <c r="B52" s="125"/>
      <c r="C52" s="49" t="s">
        <v>70</v>
      </c>
      <c r="D52" s="50" t="s">
        <v>138</v>
      </c>
      <c r="E52" s="84">
        <v>30.7</v>
      </c>
      <c r="F52" s="84">
        <v>0</v>
      </c>
      <c r="G52" s="82">
        <f t="shared" si="14"/>
        <v>30.7</v>
      </c>
      <c r="H52" s="28"/>
      <c r="I52" s="41">
        <f t="shared" si="15"/>
        <v>342</v>
      </c>
      <c r="J52" s="42">
        <f t="shared" si="15"/>
        <v>0</v>
      </c>
      <c r="K52" s="43">
        <f t="shared" si="15"/>
        <v>342</v>
      </c>
      <c r="L52" s="32"/>
      <c r="M52" s="44">
        <f t="shared" si="16"/>
        <v>571</v>
      </c>
      <c r="N52" s="45">
        <f t="shared" si="16"/>
        <v>0</v>
      </c>
      <c r="O52" s="46">
        <f t="shared" si="16"/>
        <v>571</v>
      </c>
    </row>
    <row r="53" spans="2:15" ht="15" customHeight="1" x14ac:dyDescent="0.25">
      <c r="B53" s="185"/>
      <c r="C53" s="123" t="s">
        <v>71</v>
      </c>
      <c r="D53" s="123"/>
      <c r="E53" s="123"/>
      <c r="F53" s="123"/>
      <c r="G53" s="85">
        <v>3.7</v>
      </c>
      <c r="H53" s="28"/>
      <c r="I53" s="174">
        <f>ROUNDDOWN(IF($D$8=1,G53/(($C$8^2)*PI()/4)*RecFill/$D$9,IF($D$8=2,G53/((($C$8/25.4)^2)*PI()/4)*RecFill/$D$9,"error")),0)</f>
        <v>41</v>
      </c>
      <c r="J53" s="175"/>
      <c r="K53" s="176"/>
      <c r="L53" s="32"/>
      <c r="M53" s="177">
        <f>ROUNDDOWN(IF($D$8=1,G53/(($C$8^2)*PI()/4)*MaxFill/$D$9,IF($D$8=2,G53/((($C$8/25.4)^2)*PI()/4)*MaxFill/$D$9,"error")),0)</f>
        <v>68</v>
      </c>
      <c r="N53" s="178"/>
      <c r="O53" s="179"/>
    </row>
    <row r="54" spans="2:15" ht="15.75" customHeight="1" thickBot="1" x14ac:dyDescent="0.3">
      <c r="B54" s="186"/>
      <c r="C54" s="184" t="s">
        <v>99</v>
      </c>
      <c r="D54" s="184"/>
      <c r="E54" s="184"/>
      <c r="F54" s="184"/>
      <c r="G54" s="86">
        <v>4.7</v>
      </c>
      <c r="H54" s="28"/>
      <c r="I54" s="157">
        <f>ROUNDDOWN(IF($D$8=1,G54/(($C$8^2)*PI()/4)*RecFill/$D$9,IF($D$8=2,G54/((($C$8/25.4)^2)*PI()/4)*RecFill/$D$9,"error")),0)</f>
        <v>52</v>
      </c>
      <c r="J54" s="158"/>
      <c r="K54" s="159"/>
      <c r="L54" s="32"/>
      <c r="M54" s="181">
        <f>ROUNDDOWN(IF($D$8=1,G54/(($C$8^2)*PI()/4)*MaxFill/$D$9,IF($D$8=2,G54/((($C$8/25.4)^2)*PI()/4)*MaxFill/$D$9,"error")),0)</f>
        <v>87</v>
      </c>
      <c r="N54" s="182"/>
      <c r="O54" s="183"/>
    </row>
    <row r="55" spans="2:15" ht="15" customHeight="1" thickBot="1" x14ac:dyDescent="0.3">
      <c r="B55" s="2"/>
      <c r="C55" s="2"/>
      <c r="D55" s="4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2:15" x14ac:dyDescent="0.25">
      <c r="B56" s="124" t="s">
        <v>100</v>
      </c>
      <c r="C56" s="24" t="s">
        <v>122</v>
      </c>
      <c r="D56" s="87" t="s">
        <v>137</v>
      </c>
      <c r="E56" s="77">
        <v>30.7</v>
      </c>
      <c r="F56" s="77">
        <v>30.7</v>
      </c>
      <c r="G56" s="78">
        <f t="shared" ref="G56:G61" si="17">E56+F56</f>
        <v>61.4</v>
      </c>
      <c r="H56" s="28"/>
      <c r="I56" s="29">
        <f t="shared" ref="I56:K61" si="18">ROUNDDOWN(IF($D$8=1,E56/(($C$8^2)*PI()/4)*RecFill/$D$9,IF($D$8=2,E56/((($C$8/25.4)^2)*PI()/4)*RecFill/$D$9,"error")),0)</f>
        <v>342</v>
      </c>
      <c r="J56" s="30">
        <f t="shared" si="18"/>
        <v>342</v>
      </c>
      <c r="K56" s="31">
        <f t="shared" si="18"/>
        <v>685</v>
      </c>
      <c r="L56" s="32"/>
      <c r="M56" s="33">
        <f t="shared" ref="M56:O61" si="19">ROUNDDOWN(IF($D$8=1,E56/(($C$8^2)*PI()/4)*MaxFill/$D$9,IF($D$8=2,E56/((($C$8/25.4)^2)*PI()/4)*MaxFill/$D$9,"error")),0)</f>
        <v>571</v>
      </c>
      <c r="N56" s="34">
        <f t="shared" si="19"/>
        <v>571</v>
      </c>
      <c r="O56" s="35">
        <f t="shared" si="19"/>
        <v>1142</v>
      </c>
    </row>
    <row r="57" spans="2:15" x14ac:dyDescent="0.25">
      <c r="B57" s="125"/>
      <c r="C57" s="88" t="s">
        <v>123</v>
      </c>
      <c r="D57" s="37" t="s">
        <v>138</v>
      </c>
      <c r="E57" s="89">
        <v>30.7</v>
      </c>
      <c r="F57" s="80">
        <v>0</v>
      </c>
      <c r="G57" s="81">
        <f t="shared" si="17"/>
        <v>30.7</v>
      </c>
      <c r="H57" s="28"/>
      <c r="I57" s="41">
        <f t="shared" si="18"/>
        <v>342</v>
      </c>
      <c r="J57" s="42">
        <f t="shared" si="18"/>
        <v>0</v>
      </c>
      <c r="K57" s="43">
        <f t="shared" si="18"/>
        <v>342</v>
      </c>
      <c r="L57" s="32"/>
      <c r="M57" s="44">
        <f t="shared" si="19"/>
        <v>571</v>
      </c>
      <c r="N57" s="45">
        <f t="shared" si="19"/>
        <v>0</v>
      </c>
      <c r="O57" s="46">
        <f t="shared" si="19"/>
        <v>571</v>
      </c>
    </row>
    <row r="58" spans="2:15" x14ac:dyDescent="0.25">
      <c r="B58" s="125"/>
      <c r="C58" s="88" t="s">
        <v>124</v>
      </c>
      <c r="D58" s="37" t="s">
        <v>101</v>
      </c>
      <c r="E58" s="90">
        <v>49.1</v>
      </c>
      <c r="F58" s="83">
        <v>49.1</v>
      </c>
      <c r="G58" s="82">
        <f t="shared" si="17"/>
        <v>98.2</v>
      </c>
      <c r="H58" s="28"/>
      <c r="I58" s="41">
        <f t="shared" si="18"/>
        <v>547</v>
      </c>
      <c r="J58" s="42">
        <f t="shared" si="18"/>
        <v>547</v>
      </c>
      <c r="K58" s="43">
        <f t="shared" si="18"/>
        <v>1095</v>
      </c>
      <c r="L58" s="32"/>
      <c r="M58" s="44">
        <f t="shared" si="19"/>
        <v>913</v>
      </c>
      <c r="N58" s="45">
        <f t="shared" si="19"/>
        <v>913</v>
      </c>
      <c r="O58" s="46">
        <f t="shared" si="19"/>
        <v>1826</v>
      </c>
    </row>
    <row r="59" spans="2:15" x14ac:dyDescent="0.25">
      <c r="B59" s="125"/>
      <c r="C59" s="36" t="s">
        <v>125</v>
      </c>
      <c r="D59" s="79" t="s">
        <v>102</v>
      </c>
      <c r="E59" s="83">
        <v>49.1</v>
      </c>
      <c r="F59" s="83">
        <v>0</v>
      </c>
      <c r="G59" s="82">
        <f t="shared" si="17"/>
        <v>49.1</v>
      </c>
      <c r="H59" s="28"/>
      <c r="I59" s="41">
        <f t="shared" si="18"/>
        <v>547</v>
      </c>
      <c r="J59" s="42">
        <f t="shared" si="18"/>
        <v>0</v>
      </c>
      <c r="K59" s="43">
        <f t="shared" si="18"/>
        <v>547</v>
      </c>
      <c r="L59" s="32"/>
      <c r="M59" s="44">
        <f t="shared" si="19"/>
        <v>913</v>
      </c>
      <c r="N59" s="45">
        <f t="shared" si="19"/>
        <v>0</v>
      </c>
      <c r="O59" s="46">
        <f t="shared" si="19"/>
        <v>913</v>
      </c>
    </row>
    <row r="60" spans="2:15" x14ac:dyDescent="0.25">
      <c r="B60" s="125"/>
      <c r="C60" s="36" t="s">
        <v>126</v>
      </c>
      <c r="D60" s="37" t="s">
        <v>103</v>
      </c>
      <c r="E60" s="83">
        <v>60.7</v>
      </c>
      <c r="F60" s="83">
        <v>60.7</v>
      </c>
      <c r="G60" s="82">
        <f t="shared" si="17"/>
        <v>121.4</v>
      </c>
      <c r="H60" s="28"/>
      <c r="I60" s="41">
        <f t="shared" si="18"/>
        <v>677</v>
      </c>
      <c r="J60" s="42">
        <f t="shared" si="18"/>
        <v>677</v>
      </c>
      <c r="K60" s="43">
        <f t="shared" si="18"/>
        <v>1354</v>
      </c>
      <c r="L60" s="32"/>
      <c r="M60" s="44">
        <f t="shared" si="19"/>
        <v>1129</v>
      </c>
      <c r="N60" s="45">
        <f t="shared" si="19"/>
        <v>1129</v>
      </c>
      <c r="O60" s="46">
        <f t="shared" si="19"/>
        <v>2258</v>
      </c>
    </row>
    <row r="61" spans="2:15" x14ac:dyDescent="0.25">
      <c r="B61" s="125"/>
      <c r="C61" s="36" t="s">
        <v>127</v>
      </c>
      <c r="D61" s="79" t="s">
        <v>104</v>
      </c>
      <c r="E61" s="83">
        <v>60.7</v>
      </c>
      <c r="F61" s="83">
        <v>0</v>
      </c>
      <c r="G61" s="82">
        <f t="shared" si="17"/>
        <v>60.7</v>
      </c>
      <c r="H61" s="28"/>
      <c r="I61" s="41">
        <f t="shared" si="18"/>
        <v>677</v>
      </c>
      <c r="J61" s="42">
        <f t="shared" si="18"/>
        <v>0</v>
      </c>
      <c r="K61" s="43">
        <f t="shared" si="18"/>
        <v>677</v>
      </c>
      <c r="L61" s="32"/>
      <c r="M61" s="44">
        <f t="shared" si="19"/>
        <v>1129</v>
      </c>
      <c r="N61" s="45">
        <f t="shared" si="19"/>
        <v>0</v>
      </c>
      <c r="O61" s="46">
        <f t="shared" si="19"/>
        <v>1129</v>
      </c>
    </row>
    <row r="62" spans="2:15" ht="15.75" customHeight="1" thickBot="1" x14ac:dyDescent="0.3">
      <c r="B62" s="126"/>
      <c r="C62" s="127" t="s">
        <v>72</v>
      </c>
      <c r="D62" s="128"/>
      <c r="E62" s="128"/>
      <c r="F62" s="129"/>
      <c r="G62" s="59">
        <v>4.7</v>
      </c>
      <c r="H62" s="28"/>
      <c r="I62" s="157">
        <f>ROUNDDOWN(IF($D$8=1,G62/(($C$8^2)*PI()/4)*RecFill/$D$9,IF($D$8=2,G62/((($C$8/25.4)^2)*PI()/4)*RecFill/$D$9,"error")),0)</f>
        <v>52</v>
      </c>
      <c r="J62" s="158"/>
      <c r="K62" s="159"/>
      <c r="L62" s="32"/>
      <c r="M62" s="181">
        <f>ROUNDDOWN(IF($D$8=1,G62/(($C$8^2)*PI()/4)*MaxFill/$D$9,IF($D$8=2,G62/((($C$8/25.4)^2)*PI()/4)*MaxFill/$D$9,"error")),0)</f>
        <v>87</v>
      </c>
      <c r="N62" s="182"/>
      <c r="O62" s="183"/>
    </row>
    <row r="63" spans="2:15" ht="14.4" thickBot="1" x14ac:dyDescent="0.3">
      <c r="B63" s="2"/>
      <c r="C63" s="2"/>
      <c r="D63" s="4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2:15" x14ac:dyDescent="0.25">
      <c r="B64" s="124" t="s">
        <v>186</v>
      </c>
      <c r="C64" s="24" t="s">
        <v>73</v>
      </c>
      <c r="D64" s="25" t="s">
        <v>105</v>
      </c>
      <c r="E64" s="77">
        <v>7.6</v>
      </c>
      <c r="F64" s="77">
        <v>10.6</v>
      </c>
      <c r="G64" s="78">
        <f t="shared" ref="G64:G71" si="20">E64+F64</f>
        <v>18.2</v>
      </c>
      <c r="H64" s="28"/>
      <c r="I64" s="29">
        <f t="shared" ref="I64:K71" si="21">ROUNDDOWN(IF($D$8=1,E64/(($C$8^2)*PI()/4)*RecFill/$D$9,IF($D$8=2,E64/((($C$8/25.4)^2)*PI()/4)*RecFill/$D$9,"error")),0)</f>
        <v>84</v>
      </c>
      <c r="J64" s="30">
        <f t="shared" si="21"/>
        <v>118</v>
      </c>
      <c r="K64" s="31">
        <f t="shared" si="21"/>
        <v>203</v>
      </c>
      <c r="L64" s="32"/>
      <c r="M64" s="33">
        <f t="shared" ref="M64:O71" si="22">ROUNDDOWN(IF($D$8=1,E64/(($C$8^2)*PI()/4)*MaxFill/$D$9,IF($D$8=2,E64/((($C$8/25.4)^2)*PI()/4)*MaxFill/$D$9,"error")),0)</f>
        <v>141</v>
      </c>
      <c r="N64" s="34">
        <f t="shared" si="22"/>
        <v>197</v>
      </c>
      <c r="O64" s="35">
        <f t="shared" si="22"/>
        <v>338</v>
      </c>
    </row>
    <row r="65" spans="2:15" x14ac:dyDescent="0.25">
      <c r="B65" s="125"/>
      <c r="C65" s="36" t="s">
        <v>74</v>
      </c>
      <c r="D65" s="37" t="s">
        <v>106</v>
      </c>
      <c r="E65" s="80">
        <v>7.6</v>
      </c>
      <c r="F65" s="80">
        <v>0</v>
      </c>
      <c r="G65" s="81">
        <f t="shared" si="20"/>
        <v>7.6</v>
      </c>
      <c r="H65" s="28"/>
      <c r="I65" s="41">
        <f t="shared" si="21"/>
        <v>84</v>
      </c>
      <c r="J65" s="42">
        <f t="shared" si="21"/>
        <v>0</v>
      </c>
      <c r="K65" s="43">
        <f t="shared" si="21"/>
        <v>84</v>
      </c>
      <c r="L65" s="32"/>
      <c r="M65" s="44">
        <f t="shared" si="22"/>
        <v>141</v>
      </c>
      <c r="N65" s="45">
        <f t="shared" si="22"/>
        <v>0</v>
      </c>
      <c r="O65" s="46">
        <f t="shared" si="22"/>
        <v>141</v>
      </c>
    </row>
    <row r="66" spans="2:15" x14ac:dyDescent="0.25">
      <c r="B66" s="125"/>
      <c r="C66" s="36" t="s">
        <v>75</v>
      </c>
      <c r="D66" s="37" t="s">
        <v>117</v>
      </c>
      <c r="E66" s="83">
        <v>5.9</v>
      </c>
      <c r="F66" s="83">
        <v>10.6</v>
      </c>
      <c r="G66" s="82">
        <f t="shared" si="20"/>
        <v>16.5</v>
      </c>
      <c r="H66" s="28"/>
      <c r="I66" s="41">
        <f t="shared" si="21"/>
        <v>65</v>
      </c>
      <c r="J66" s="42">
        <f t="shared" si="21"/>
        <v>118</v>
      </c>
      <c r="K66" s="43">
        <f t="shared" si="21"/>
        <v>184</v>
      </c>
      <c r="L66" s="32"/>
      <c r="M66" s="44">
        <f t="shared" si="22"/>
        <v>109</v>
      </c>
      <c r="N66" s="45">
        <f t="shared" si="22"/>
        <v>197</v>
      </c>
      <c r="O66" s="46">
        <f t="shared" si="22"/>
        <v>306</v>
      </c>
    </row>
    <row r="67" spans="2:15" x14ac:dyDescent="0.25">
      <c r="B67" s="125"/>
      <c r="C67" s="36" t="s">
        <v>76</v>
      </c>
      <c r="D67" s="37" t="s">
        <v>118</v>
      </c>
      <c r="E67" s="83">
        <v>5.9</v>
      </c>
      <c r="F67" s="83">
        <v>0</v>
      </c>
      <c r="G67" s="82">
        <f t="shared" si="20"/>
        <v>5.9</v>
      </c>
      <c r="H67" s="28"/>
      <c r="I67" s="41">
        <f t="shared" si="21"/>
        <v>65</v>
      </c>
      <c r="J67" s="42">
        <f t="shared" si="21"/>
        <v>0</v>
      </c>
      <c r="K67" s="43">
        <f t="shared" si="21"/>
        <v>65</v>
      </c>
      <c r="L67" s="32"/>
      <c r="M67" s="44">
        <f t="shared" si="22"/>
        <v>109</v>
      </c>
      <c r="N67" s="45">
        <f t="shared" si="22"/>
        <v>0</v>
      </c>
      <c r="O67" s="46">
        <f t="shared" si="22"/>
        <v>109</v>
      </c>
    </row>
    <row r="68" spans="2:15" x14ac:dyDescent="0.25">
      <c r="B68" s="125"/>
      <c r="C68" s="36" t="s">
        <v>77</v>
      </c>
      <c r="D68" s="37" t="s">
        <v>107</v>
      </c>
      <c r="E68" s="83">
        <v>3.5</v>
      </c>
      <c r="F68" s="83">
        <v>6.3</v>
      </c>
      <c r="G68" s="82">
        <f t="shared" si="20"/>
        <v>9.8000000000000007</v>
      </c>
      <c r="H68" s="28"/>
      <c r="I68" s="41">
        <f t="shared" si="21"/>
        <v>39</v>
      </c>
      <c r="J68" s="42">
        <f t="shared" si="21"/>
        <v>70</v>
      </c>
      <c r="K68" s="43">
        <f t="shared" si="21"/>
        <v>109</v>
      </c>
      <c r="L68" s="32"/>
      <c r="M68" s="44">
        <f t="shared" si="22"/>
        <v>65</v>
      </c>
      <c r="N68" s="45">
        <f t="shared" si="22"/>
        <v>117</v>
      </c>
      <c r="O68" s="46">
        <f t="shared" si="22"/>
        <v>182</v>
      </c>
    </row>
    <row r="69" spans="2:15" x14ac:dyDescent="0.25">
      <c r="B69" s="125"/>
      <c r="C69" s="36" t="s">
        <v>78</v>
      </c>
      <c r="D69" s="37" t="s">
        <v>108</v>
      </c>
      <c r="E69" s="83">
        <v>3.5</v>
      </c>
      <c r="F69" s="83">
        <v>0</v>
      </c>
      <c r="G69" s="82">
        <f t="shared" si="20"/>
        <v>3.5</v>
      </c>
      <c r="H69" s="28"/>
      <c r="I69" s="41">
        <f t="shared" si="21"/>
        <v>39</v>
      </c>
      <c r="J69" s="42">
        <f t="shared" si="21"/>
        <v>0</v>
      </c>
      <c r="K69" s="43">
        <f t="shared" si="21"/>
        <v>39</v>
      </c>
      <c r="L69" s="32"/>
      <c r="M69" s="44">
        <f t="shared" si="22"/>
        <v>65</v>
      </c>
      <c r="N69" s="45">
        <f t="shared" si="22"/>
        <v>0</v>
      </c>
      <c r="O69" s="46">
        <f t="shared" si="22"/>
        <v>65</v>
      </c>
    </row>
    <row r="70" spans="2:15" ht="15" customHeight="1" x14ac:dyDescent="0.25">
      <c r="B70" s="125"/>
      <c r="C70" s="36" t="s">
        <v>79</v>
      </c>
      <c r="D70" s="37" t="s">
        <v>109</v>
      </c>
      <c r="E70" s="83">
        <v>2.1</v>
      </c>
      <c r="F70" s="83">
        <v>6.3</v>
      </c>
      <c r="G70" s="82">
        <f t="shared" si="20"/>
        <v>8.4</v>
      </c>
      <c r="H70" s="28"/>
      <c r="I70" s="41">
        <f t="shared" si="21"/>
        <v>23</v>
      </c>
      <c r="J70" s="42">
        <f t="shared" si="21"/>
        <v>70</v>
      </c>
      <c r="K70" s="43">
        <f t="shared" si="21"/>
        <v>93</v>
      </c>
      <c r="L70" s="32"/>
      <c r="M70" s="44">
        <f t="shared" si="22"/>
        <v>39</v>
      </c>
      <c r="N70" s="45">
        <f t="shared" si="22"/>
        <v>117</v>
      </c>
      <c r="O70" s="46">
        <f t="shared" si="22"/>
        <v>156</v>
      </c>
    </row>
    <row r="71" spans="2:15" ht="14.4" thickBot="1" x14ac:dyDescent="0.3">
      <c r="B71" s="126"/>
      <c r="C71" s="91" t="s">
        <v>80</v>
      </c>
      <c r="D71" s="92" t="s">
        <v>110</v>
      </c>
      <c r="E71" s="93">
        <v>2.1</v>
      </c>
      <c r="F71" s="93">
        <v>0</v>
      </c>
      <c r="G71" s="59">
        <f t="shared" si="20"/>
        <v>2.1</v>
      </c>
      <c r="H71" s="28"/>
      <c r="I71" s="94">
        <f t="shared" si="21"/>
        <v>23</v>
      </c>
      <c r="J71" s="95">
        <f t="shared" si="21"/>
        <v>0</v>
      </c>
      <c r="K71" s="96">
        <f t="shared" si="21"/>
        <v>23</v>
      </c>
      <c r="L71" s="32"/>
      <c r="M71" s="71">
        <f t="shared" si="22"/>
        <v>39</v>
      </c>
      <c r="N71" s="72">
        <f t="shared" si="22"/>
        <v>0</v>
      </c>
      <c r="O71" s="73">
        <f t="shared" si="22"/>
        <v>39</v>
      </c>
    </row>
    <row r="72" spans="2:15" x14ac:dyDescent="0.25">
      <c r="B72" s="113" t="s">
        <v>139</v>
      </c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</row>
    <row r="73" spans="2:15" ht="14.4" thickBot="1" x14ac:dyDescent="0.3">
      <c r="B73" s="74"/>
      <c r="C73" s="74"/>
      <c r="D73" s="75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</row>
    <row r="74" spans="2:15" ht="18.600000000000001" customHeight="1" x14ac:dyDescent="0.25">
      <c r="B74" s="136" t="s">
        <v>30</v>
      </c>
      <c r="C74" s="24" t="s">
        <v>89</v>
      </c>
      <c r="D74" s="25" t="s">
        <v>105</v>
      </c>
      <c r="E74" s="77">
        <v>6</v>
      </c>
      <c r="F74" s="77">
        <v>8</v>
      </c>
      <c r="G74" s="78">
        <f t="shared" ref="G74:G76" si="23">E74+F74</f>
        <v>14</v>
      </c>
      <c r="H74" s="28"/>
      <c r="I74" s="29">
        <f t="shared" ref="I74:K76" si="24">ROUNDDOWN(IF($D$8=1,E74/(($C$8^2)*PI()/4)*RecFill/$D$9,IF($D$8=2,E74/((($C$8/25.4)^2)*PI()/4)*RecFill/$D$9,"error")),0)</f>
        <v>66</v>
      </c>
      <c r="J74" s="30">
        <f t="shared" si="24"/>
        <v>89</v>
      </c>
      <c r="K74" s="31">
        <f t="shared" si="24"/>
        <v>156</v>
      </c>
      <c r="L74" s="32"/>
      <c r="M74" s="33">
        <f t="shared" ref="M74:O76" si="25">ROUNDDOWN(IF($D$8=1,E74/(($C$8^2)*PI()/4)*MaxFill/$D$9,IF($D$8=2,E74/((($C$8/25.4)^2)*PI()/4)*MaxFill/$D$9,"error")),0)</f>
        <v>111</v>
      </c>
      <c r="N74" s="34">
        <f t="shared" si="25"/>
        <v>148</v>
      </c>
      <c r="O74" s="35">
        <f t="shared" si="25"/>
        <v>260</v>
      </c>
    </row>
    <row r="75" spans="2:15" ht="18.600000000000001" customHeight="1" x14ac:dyDescent="0.25">
      <c r="B75" s="137"/>
      <c r="C75" s="36" t="s">
        <v>90</v>
      </c>
      <c r="D75" s="37" t="s">
        <v>106</v>
      </c>
      <c r="E75" s="80">
        <v>6</v>
      </c>
      <c r="F75" s="80">
        <v>0</v>
      </c>
      <c r="G75" s="81">
        <f t="shared" si="23"/>
        <v>6</v>
      </c>
      <c r="H75" s="28"/>
      <c r="I75" s="41">
        <f t="shared" si="24"/>
        <v>66</v>
      </c>
      <c r="J75" s="42">
        <f t="shared" si="24"/>
        <v>0</v>
      </c>
      <c r="K75" s="43">
        <f t="shared" si="24"/>
        <v>66</v>
      </c>
      <c r="L75" s="32"/>
      <c r="M75" s="44">
        <f t="shared" si="25"/>
        <v>111</v>
      </c>
      <c r="N75" s="45">
        <f t="shared" si="25"/>
        <v>0</v>
      </c>
      <c r="O75" s="46">
        <f t="shared" si="25"/>
        <v>111</v>
      </c>
    </row>
    <row r="76" spans="2:15" ht="17.399999999999999" customHeight="1" thickBot="1" x14ac:dyDescent="0.3">
      <c r="B76" s="138"/>
      <c r="C76" s="91" t="s">
        <v>91</v>
      </c>
      <c r="D76" s="92" t="s">
        <v>108</v>
      </c>
      <c r="E76" s="93">
        <v>2.2999999999999998</v>
      </c>
      <c r="F76" s="93">
        <v>0</v>
      </c>
      <c r="G76" s="59">
        <f t="shared" si="23"/>
        <v>2.2999999999999998</v>
      </c>
      <c r="H76" s="28"/>
      <c r="I76" s="94">
        <f t="shared" si="24"/>
        <v>25</v>
      </c>
      <c r="J76" s="95">
        <f t="shared" si="24"/>
        <v>0</v>
      </c>
      <c r="K76" s="96">
        <f t="shared" si="24"/>
        <v>25</v>
      </c>
      <c r="L76" s="32"/>
      <c r="M76" s="71">
        <f t="shared" si="25"/>
        <v>42</v>
      </c>
      <c r="N76" s="72">
        <f t="shared" si="25"/>
        <v>0</v>
      </c>
      <c r="O76" s="73">
        <f t="shared" si="25"/>
        <v>42</v>
      </c>
    </row>
    <row r="77" spans="2:15" ht="14.4" thickBot="1" x14ac:dyDescent="0.3">
      <c r="B77" s="74"/>
      <c r="C77" s="74"/>
      <c r="D77" s="75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</row>
    <row r="78" spans="2:15" x14ac:dyDescent="0.25">
      <c r="B78" s="124" t="s">
        <v>28</v>
      </c>
      <c r="C78" s="97" t="s">
        <v>81</v>
      </c>
      <c r="D78" s="25" t="s">
        <v>107</v>
      </c>
      <c r="E78" s="98">
        <v>3.3</v>
      </c>
      <c r="F78" s="77">
        <v>4.0999999999999996</v>
      </c>
      <c r="G78" s="78">
        <f t="shared" ref="G78:G85" si="26">E78+F78</f>
        <v>7.3999999999999995</v>
      </c>
      <c r="H78" s="28"/>
      <c r="I78" s="29">
        <f t="shared" ref="I78:K85" si="27">ROUNDDOWN(IF($D$8=1,E78/(($C$8^2)*PI()/4)*RecFill/$D$9,IF($D$8=2,E78/((($C$8/25.4)^2)*PI()/4)*RecFill/$D$9,"error")),0)</f>
        <v>36</v>
      </c>
      <c r="J78" s="30">
        <f t="shared" si="27"/>
        <v>45</v>
      </c>
      <c r="K78" s="31">
        <f t="shared" si="27"/>
        <v>82</v>
      </c>
      <c r="L78" s="32"/>
      <c r="M78" s="33">
        <f t="shared" ref="M78:O85" si="28">ROUNDDOWN(IF($D$8=1,E78/(($C$8^2)*PI()/4)*MaxFill/$D$9,IF($D$8=2,E78/((($C$8/25.4)^2)*PI()/4)*MaxFill/$D$9,"error")),0)</f>
        <v>61</v>
      </c>
      <c r="N78" s="34">
        <f t="shared" si="28"/>
        <v>76</v>
      </c>
      <c r="O78" s="35">
        <f t="shared" si="28"/>
        <v>137</v>
      </c>
    </row>
    <row r="79" spans="2:15" x14ac:dyDescent="0.25">
      <c r="B79" s="125"/>
      <c r="C79" s="88" t="s">
        <v>82</v>
      </c>
      <c r="D79" s="37" t="s">
        <v>108</v>
      </c>
      <c r="E79" s="89">
        <v>3.3</v>
      </c>
      <c r="F79" s="80">
        <v>0</v>
      </c>
      <c r="G79" s="81">
        <f t="shared" si="26"/>
        <v>3.3</v>
      </c>
      <c r="H79" s="28"/>
      <c r="I79" s="41">
        <f t="shared" si="27"/>
        <v>36</v>
      </c>
      <c r="J79" s="42">
        <f t="shared" si="27"/>
        <v>0</v>
      </c>
      <c r="K79" s="43">
        <f t="shared" si="27"/>
        <v>36</v>
      </c>
      <c r="L79" s="32"/>
      <c r="M79" s="44">
        <f t="shared" si="28"/>
        <v>61</v>
      </c>
      <c r="N79" s="45">
        <f t="shared" si="28"/>
        <v>0</v>
      </c>
      <c r="O79" s="46">
        <f t="shared" si="28"/>
        <v>61</v>
      </c>
    </row>
    <row r="80" spans="2:15" x14ac:dyDescent="0.25">
      <c r="B80" s="125"/>
      <c r="C80" s="36" t="s">
        <v>83</v>
      </c>
      <c r="D80" s="79" t="s">
        <v>105</v>
      </c>
      <c r="E80" s="83">
        <v>9.8000000000000007</v>
      </c>
      <c r="F80" s="80">
        <v>11.1</v>
      </c>
      <c r="G80" s="82">
        <f t="shared" si="26"/>
        <v>20.9</v>
      </c>
      <c r="H80" s="28"/>
      <c r="I80" s="41">
        <f t="shared" si="27"/>
        <v>109</v>
      </c>
      <c r="J80" s="42">
        <f t="shared" si="27"/>
        <v>123</v>
      </c>
      <c r="K80" s="43">
        <f t="shared" si="27"/>
        <v>233</v>
      </c>
      <c r="L80" s="32"/>
      <c r="M80" s="44">
        <f t="shared" si="28"/>
        <v>182</v>
      </c>
      <c r="N80" s="45">
        <f t="shared" si="28"/>
        <v>206</v>
      </c>
      <c r="O80" s="46">
        <f t="shared" si="28"/>
        <v>388</v>
      </c>
    </row>
    <row r="81" spans="2:15" x14ac:dyDescent="0.25">
      <c r="B81" s="125"/>
      <c r="C81" s="36" t="s">
        <v>84</v>
      </c>
      <c r="D81" s="37" t="s">
        <v>106</v>
      </c>
      <c r="E81" s="83">
        <v>9.8000000000000007</v>
      </c>
      <c r="F81" s="83">
        <v>0</v>
      </c>
      <c r="G81" s="82">
        <f t="shared" si="26"/>
        <v>9.8000000000000007</v>
      </c>
      <c r="H81" s="28"/>
      <c r="I81" s="41">
        <f t="shared" si="27"/>
        <v>109</v>
      </c>
      <c r="J81" s="42">
        <f t="shared" si="27"/>
        <v>0</v>
      </c>
      <c r="K81" s="43">
        <f t="shared" si="27"/>
        <v>109</v>
      </c>
      <c r="L81" s="32"/>
      <c r="M81" s="44">
        <f t="shared" si="28"/>
        <v>182</v>
      </c>
      <c r="N81" s="45">
        <f t="shared" si="28"/>
        <v>0</v>
      </c>
      <c r="O81" s="46">
        <f t="shared" si="28"/>
        <v>182</v>
      </c>
    </row>
    <row r="82" spans="2:15" x14ac:dyDescent="0.25">
      <c r="B82" s="125"/>
      <c r="C82" s="36" t="s">
        <v>85</v>
      </c>
      <c r="D82" s="37" t="s">
        <v>111</v>
      </c>
      <c r="E82" s="83">
        <v>17.3</v>
      </c>
      <c r="F82" s="83">
        <v>22</v>
      </c>
      <c r="G82" s="82">
        <f t="shared" si="26"/>
        <v>39.299999999999997</v>
      </c>
      <c r="H82" s="28"/>
      <c r="I82" s="41">
        <f t="shared" si="27"/>
        <v>193</v>
      </c>
      <c r="J82" s="42">
        <f t="shared" si="27"/>
        <v>245</v>
      </c>
      <c r="K82" s="43">
        <f t="shared" si="27"/>
        <v>438</v>
      </c>
      <c r="L82" s="32"/>
      <c r="M82" s="44">
        <f t="shared" si="28"/>
        <v>321</v>
      </c>
      <c r="N82" s="45">
        <f t="shared" si="28"/>
        <v>409</v>
      </c>
      <c r="O82" s="46">
        <f t="shared" si="28"/>
        <v>731</v>
      </c>
    </row>
    <row r="83" spans="2:15" x14ac:dyDescent="0.25">
      <c r="B83" s="125"/>
      <c r="C83" s="36" t="s">
        <v>86</v>
      </c>
      <c r="D83" s="37" t="s">
        <v>112</v>
      </c>
      <c r="E83" s="83">
        <v>17.3</v>
      </c>
      <c r="F83" s="83">
        <v>0</v>
      </c>
      <c r="G83" s="82">
        <f t="shared" si="26"/>
        <v>17.3</v>
      </c>
      <c r="H83" s="28"/>
      <c r="I83" s="41">
        <f t="shared" si="27"/>
        <v>193</v>
      </c>
      <c r="J83" s="42">
        <f t="shared" si="27"/>
        <v>0</v>
      </c>
      <c r="K83" s="43">
        <f t="shared" si="27"/>
        <v>193</v>
      </c>
      <c r="L83" s="32"/>
      <c r="M83" s="44">
        <f t="shared" si="28"/>
        <v>321</v>
      </c>
      <c r="N83" s="45">
        <f t="shared" si="28"/>
        <v>0</v>
      </c>
      <c r="O83" s="46">
        <f t="shared" si="28"/>
        <v>321</v>
      </c>
    </row>
    <row r="84" spans="2:15" x14ac:dyDescent="0.25">
      <c r="B84" s="125"/>
      <c r="C84" s="36" t="s">
        <v>87</v>
      </c>
      <c r="D84" s="37" t="s">
        <v>113</v>
      </c>
      <c r="E84" s="83">
        <v>24.3</v>
      </c>
      <c r="F84" s="83">
        <v>31.9</v>
      </c>
      <c r="G84" s="82">
        <f t="shared" si="26"/>
        <v>56.2</v>
      </c>
      <c r="H84" s="28"/>
      <c r="I84" s="41">
        <f t="shared" si="27"/>
        <v>271</v>
      </c>
      <c r="J84" s="42">
        <f t="shared" si="27"/>
        <v>356</v>
      </c>
      <c r="K84" s="43">
        <f t="shared" si="27"/>
        <v>627</v>
      </c>
      <c r="L84" s="32"/>
      <c r="M84" s="44">
        <f t="shared" si="28"/>
        <v>452</v>
      </c>
      <c r="N84" s="45">
        <f t="shared" si="28"/>
        <v>593</v>
      </c>
      <c r="O84" s="46">
        <f t="shared" si="28"/>
        <v>1045</v>
      </c>
    </row>
    <row r="85" spans="2:15" ht="14.4" thickBot="1" x14ac:dyDescent="0.3">
      <c r="B85" s="126"/>
      <c r="C85" s="91" t="s">
        <v>88</v>
      </c>
      <c r="D85" s="92" t="s">
        <v>114</v>
      </c>
      <c r="E85" s="93">
        <v>24.3</v>
      </c>
      <c r="F85" s="93">
        <v>0</v>
      </c>
      <c r="G85" s="59">
        <f t="shared" si="26"/>
        <v>24.3</v>
      </c>
      <c r="H85" s="28"/>
      <c r="I85" s="94">
        <f t="shared" si="27"/>
        <v>271</v>
      </c>
      <c r="J85" s="95">
        <f t="shared" si="27"/>
        <v>0</v>
      </c>
      <c r="K85" s="96">
        <f t="shared" si="27"/>
        <v>271</v>
      </c>
      <c r="L85" s="32"/>
      <c r="M85" s="71">
        <f t="shared" si="28"/>
        <v>452</v>
      </c>
      <c r="N85" s="72">
        <f t="shared" si="28"/>
        <v>0</v>
      </c>
      <c r="O85" s="73">
        <f t="shared" si="28"/>
        <v>452</v>
      </c>
    </row>
    <row r="86" spans="2:15" x14ac:dyDescent="0.25">
      <c r="B86" s="113" t="s">
        <v>139</v>
      </c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</row>
    <row r="87" spans="2:15" ht="14.4" thickBot="1" x14ac:dyDescent="0.3">
      <c r="B87" s="74"/>
      <c r="C87" s="74"/>
      <c r="D87" s="75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</row>
    <row r="88" spans="2:15" x14ac:dyDescent="0.25">
      <c r="B88" s="124" t="s">
        <v>29</v>
      </c>
      <c r="C88" s="24" t="s">
        <v>92</v>
      </c>
      <c r="D88" s="25" t="s">
        <v>107</v>
      </c>
      <c r="E88" s="77">
        <v>2.2999999999999998</v>
      </c>
      <c r="F88" s="77">
        <v>2.9</v>
      </c>
      <c r="G88" s="78">
        <f t="shared" ref="G88:G93" si="29">E88+F88</f>
        <v>5.1999999999999993</v>
      </c>
      <c r="H88" s="28"/>
      <c r="I88" s="29">
        <f t="shared" ref="I88:K93" si="30">ROUNDDOWN(IF($D$8=1,E88/(($C$8^2)*PI()/4)*RecFill/$D$9,IF($D$8=2,E88/((($C$8/25.4)^2)*PI()/4)*RecFill/$D$9,"error")),0)</f>
        <v>25</v>
      </c>
      <c r="J88" s="30">
        <f t="shared" si="30"/>
        <v>32</v>
      </c>
      <c r="K88" s="31">
        <f t="shared" si="30"/>
        <v>58</v>
      </c>
      <c r="L88" s="32"/>
      <c r="M88" s="33">
        <f t="shared" ref="M88:O93" si="31">ROUNDDOWN(IF($D$8=1,E88/(($C$8^2)*PI()/4)*MaxFill/$D$9,IF($D$8=2,E88/((($C$8/25.4)^2)*PI()/4)*MaxFill/$D$9,"error")),0)</f>
        <v>42</v>
      </c>
      <c r="N88" s="34">
        <f t="shared" si="31"/>
        <v>53</v>
      </c>
      <c r="O88" s="35">
        <f t="shared" si="31"/>
        <v>96</v>
      </c>
    </row>
    <row r="89" spans="2:15" x14ac:dyDescent="0.25">
      <c r="B89" s="125"/>
      <c r="C89" s="36" t="s">
        <v>93</v>
      </c>
      <c r="D89" s="37" t="s">
        <v>108</v>
      </c>
      <c r="E89" s="80">
        <v>2.2999999999999998</v>
      </c>
      <c r="F89" s="80">
        <v>0</v>
      </c>
      <c r="G89" s="81">
        <f t="shared" si="29"/>
        <v>2.2999999999999998</v>
      </c>
      <c r="H89" s="28"/>
      <c r="I89" s="41">
        <f t="shared" si="30"/>
        <v>25</v>
      </c>
      <c r="J89" s="42">
        <f t="shared" si="30"/>
        <v>0</v>
      </c>
      <c r="K89" s="43">
        <f t="shared" si="30"/>
        <v>25</v>
      </c>
      <c r="L89" s="32"/>
      <c r="M89" s="44">
        <f t="shared" si="31"/>
        <v>42</v>
      </c>
      <c r="N89" s="45">
        <f t="shared" si="31"/>
        <v>0</v>
      </c>
      <c r="O89" s="46">
        <f t="shared" si="31"/>
        <v>42</v>
      </c>
    </row>
    <row r="90" spans="2:15" x14ac:dyDescent="0.25">
      <c r="B90" s="125"/>
      <c r="C90" s="36" t="s">
        <v>94</v>
      </c>
      <c r="D90" s="79" t="s">
        <v>105</v>
      </c>
      <c r="E90" s="83">
        <v>5.3</v>
      </c>
      <c r="F90" s="83">
        <v>10.8</v>
      </c>
      <c r="G90" s="82">
        <f t="shared" si="29"/>
        <v>16.100000000000001</v>
      </c>
      <c r="H90" s="28"/>
      <c r="I90" s="41">
        <f t="shared" si="30"/>
        <v>59</v>
      </c>
      <c r="J90" s="42">
        <f t="shared" si="30"/>
        <v>120</v>
      </c>
      <c r="K90" s="43">
        <f t="shared" si="30"/>
        <v>179</v>
      </c>
      <c r="L90" s="32"/>
      <c r="M90" s="44">
        <f t="shared" si="31"/>
        <v>98</v>
      </c>
      <c r="N90" s="45">
        <f t="shared" si="31"/>
        <v>200</v>
      </c>
      <c r="O90" s="46">
        <f t="shared" si="31"/>
        <v>299</v>
      </c>
    </row>
    <row r="91" spans="2:15" x14ac:dyDescent="0.25">
      <c r="B91" s="125"/>
      <c r="C91" s="36" t="s">
        <v>95</v>
      </c>
      <c r="D91" s="37" t="s">
        <v>106</v>
      </c>
      <c r="E91" s="83">
        <v>5.3</v>
      </c>
      <c r="F91" s="83">
        <v>0</v>
      </c>
      <c r="G91" s="82">
        <f t="shared" si="29"/>
        <v>5.3</v>
      </c>
      <c r="H91" s="28"/>
      <c r="I91" s="41">
        <f t="shared" si="30"/>
        <v>59</v>
      </c>
      <c r="J91" s="42">
        <f t="shared" si="30"/>
        <v>0</v>
      </c>
      <c r="K91" s="43">
        <f t="shared" si="30"/>
        <v>59</v>
      </c>
      <c r="L91" s="32"/>
      <c r="M91" s="44">
        <f t="shared" si="31"/>
        <v>98</v>
      </c>
      <c r="N91" s="45">
        <f t="shared" si="31"/>
        <v>0</v>
      </c>
      <c r="O91" s="46">
        <f t="shared" si="31"/>
        <v>98</v>
      </c>
    </row>
    <row r="92" spans="2:15" x14ac:dyDescent="0.25">
      <c r="B92" s="125"/>
      <c r="C92" s="36" t="s">
        <v>96</v>
      </c>
      <c r="D92" s="37" t="s">
        <v>116</v>
      </c>
      <c r="E92" s="83">
        <v>10.8</v>
      </c>
      <c r="F92" s="83">
        <v>0</v>
      </c>
      <c r="G92" s="82">
        <f t="shared" si="29"/>
        <v>10.8</v>
      </c>
      <c r="H92" s="28"/>
      <c r="I92" s="41">
        <f t="shared" si="30"/>
        <v>120</v>
      </c>
      <c r="J92" s="42">
        <f t="shared" si="30"/>
        <v>0</v>
      </c>
      <c r="K92" s="43">
        <f t="shared" si="30"/>
        <v>120</v>
      </c>
      <c r="L92" s="32"/>
      <c r="M92" s="44">
        <f t="shared" si="31"/>
        <v>200</v>
      </c>
      <c r="N92" s="45">
        <f t="shared" si="31"/>
        <v>0</v>
      </c>
      <c r="O92" s="46">
        <f t="shared" si="31"/>
        <v>200</v>
      </c>
    </row>
    <row r="93" spans="2:15" ht="14.4" thickBot="1" x14ac:dyDescent="0.3">
      <c r="B93" s="126"/>
      <c r="C93" s="91" t="s">
        <v>97</v>
      </c>
      <c r="D93" s="92" t="s">
        <v>115</v>
      </c>
      <c r="E93" s="93">
        <v>2.9</v>
      </c>
      <c r="F93" s="93">
        <v>0</v>
      </c>
      <c r="G93" s="59">
        <f t="shared" si="29"/>
        <v>2.9</v>
      </c>
      <c r="H93" s="28"/>
      <c r="I93" s="94">
        <f t="shared" si="30"/>
        <v>32</v>
      </c>
      <c r="J93" s="95">
        <f t="shared" si="30"/>
        <v>0</v>
      </c>
      <c r="K93" s="96">
        <f t="shared" si="30"/>
        <v>32</v>
      </c>
      <c r="L93" s="32"/>
      <c r="M93" s="71">
        <f t="shared" si="31"/>
        <v>53</v>
      </c>
      <c r="N93" s="72">
        <f t="shared" si="31"/>
        <v>0</v>
      </c>
      <c r="O93" s="73">
        <f t="shared" si="31"/>
        <v>53</v>
      </c>
    </row>
    <row r="94" spans="2:15" x14ac:dyDescent="0.25">
      <c r="B94" s="113" t="s">
        <v>139</v>
      </c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</row>
    <row r="95" spans="2:15" ht="14.4" thickBot="1" x14ac:dyDescent="0.3">
      <c r="B95" s="74"/>
      <c r="C95" s="74"/>
      <c r="D95" s="75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</row>
    <row r="96" spans="2:15" ht="16.2" customHeight="1" x14ac:dyDescent="0.25">
      <c r="B96" s="136" t="s">
        <v>34</v>
      </c>
      <c r="C96" s="24" t="s">
        <v>31</v>
      </c>
      <c r="D96" s="25" t="s">
        <v>106</v>
      </c>
      <c r="E96" s="77">
        <v>16.600000000000001</v>
      </c>
      <c r="F96" s="77">
        <v>0</v>
      </c>
      <c r="G96" s="78">
        <f t="shared" ref="G96:G97" si="32">E96+F96</f>
        <v>16.600000000000001</v>
      </c>
      <c r="H96" s="28"/>
      <c r="I96" s="29">
        <f t="shared" ref="I96:K98" si="33">ROUNDDOWN(IF($D$8=1,E96/(($C$8^2)*PI()/4)*RecFill/$D$9,IF($D$8=2,E96/((($C$8/25.4)^2)*PI()/4)*RecFill/$D$9,"error")),0)</f>
        <v>185</v>
      </c>
      <c r="J96" s="30">
        <f t="shared" si="33"/>
        <v>0</v>
      </c>
      <c r="K96" s="31">
        <f t="shared" si="33"/>
        <v>185</v>
      </c>
      <c r="L96" s="32"/>
      <c r="M96" s="33">
        <f t="shared" ref="M96:O98" si="34">ROUNDDOWN(IF($D$8=1,E96/(($C$8^2)*PI()/4)*MaxFill/$D$9,IF($D$8=2,E96/((($C$8/25.4)^2)*PI()/4)*MaxFill/$D$9,"error")),0)</f>
        <v>308</v>
      </c>
      <c r="N96" s="34">
        <f t="shared" si="34"/>
        <v>0</v>
      </c>
      <c r="O96" s="35">
        <f t="shared" si="34"/>
        <v>308</v>
      </c>
    </row>
    <row r="97" spans="2:15" ht="16.2" customHeight="1" x14ac:dyDescent="0.25">
      <c r="B97" s="137"/>
      <c r="C97" s="49" t="s">
        <v>32</v>
      </c>
      <c r="D97" s="50" t="s">
        <v>112</v>
      </c>
      <c r="E97" s="109">
        <v>29.6</v>
      </c>
      <c r="F97" s="109">
        <v>0</v>
      </c>
      <c r="G97" s="110">
        <f t="shared" si="32"/>
        <v>29.6</v>
      </c>
      <c r="H97" s="28"/>
      <c r="I97" s="53">
        <f t="shared" si="33"/>
        <v>330</v>
      </c>
      <c r="J97" s="54">
        <f t="shared" si="33"/>
        <v>0</v>
      </c>
      <c r="K97" s="55">
        <f t="shared" si="33"/>
        <v>330</v>
      </c>
      <c r="L97" s="32"/>
      <c r="M97" s="56">
        <f t="shared" si="34"/>
        <v>550</v>
      </c>
      <c r="N97" s="57">
        <f t="shared" si="34"/>
        <v>0</v>
      </c>
      <c r="O97" s="58">
        <f t="shared" si="34"/>
        <v>550</v>
      </c>
    </row>
    <row r="98" spans="2:15" ht="16.2" customHeight="1" x14ac:dyDescent="0.25">
      <c r="B98" s="147"/>
      <c r="C98" s="36" t="s">
        <v>33</v>
      </c>
      <c r="D98" s="37" t="s">
        <v>114</v>
      </c>
      <c r="E98" s="83">
        <v>42.8</v>
      </c>
      <c r="F98" s="83">
        <v>0</v>
      </c>
      <c r="G98" s="82">
        <f>E98+F98</f>
        <v>42.8</v>
      </c>
      <c r="H98" s="70"/>
      <c r="I98" s="41">
        <f t="shared" si="33"/>
        <v>477</v>
      </c>
      <c r="J98" s="42">
        <f t="shared" si="33"/>
        <v>0</v>
      </c>
      <c r="K98" s="43">
        <f t="shared" si="33"/>
        <v>477</v>
      </c>
      <c r="L98" s="111"/>
      <c r="M98" s="44">
        <f t="shared" si="34"/>
        <v>796</v>
      </c>
      <c r="N98" s="45">
        <f t="shared" si="34"/>
        <v>0</v>
      </c>
      <c r="O98" s="46">
        <f t="shared" si="34"/>
        <v>796</v>
      </c>
    </row>
    <row r="99" spans="2:15" ht="14.4" thickBot="1" x14ac:dyDescent="0.3">
      <c r="B99" s="74"/>
      <c r="C99" s="74"/>
      <c r="D99" s="75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</row>
    <row r="100" spans="2:15" ht="15" customHeight="1" x14ac:dyDescent="0.25">
      <c r="B100" s="124" t="s">
        <v>35</v>
      </c>
      <c r="C100" s="24" t="s">
        <v>36</v>
      </c>
      <c r="D100" s="25" t="s">
        <v>128</v>
      </c>
      <c r="E100" s="114"/>
      <c r="F100" s="115"/>
      <c r="G100" s="78">
        <v>6</v>
      </c>
      <c r="H100" s="28"/>
      <c r="I100" s="139"/>
      <c r="J100" s="140"/>
      <c r="K100" s="31">
        <f>ROUNDDOWN(IF($D$8=1,G100/(($C$8^2)*PI()/4)*RecFill/$D$9,IF($D$8=2,G100/((($C$8/25.4)^2)*PI()/4)*RecFill/$D$9,"error")),0)</f>
        <v>66</v>
      </c>
      <c r="L100" s="32"/>
      <c r="M100" s="130"/>
      <c r="N100" s="131"/>
      <c r="O100" s="35">
        <f>ROUNDDOWN(IF($D$8=1,G100/(($C$8^2)*PI()/4)*MaxFill/$D$9,IF($D$8=2,G100/((($C$8/25.4)^2)*PI()/4)*MaxFill/$D$9,"error")),0)</f>
        <v>111</v>
      </c>
    </row>
    <row r="101" spans="2:15" ht="15" customHeight="1" x14ac:dyDescent="0.25">
      <c r="B101" s="125"/>
      <c r="C101" s="36" t="s">
        <v>37</v>
      </c>
      <c r="D101" s="37" t="s">
        <v>129</v>
      </c>
      <c r="E101" s="116"/>
      <c r="F101" s="117"/>
      <c r="G101" s="81">
        <v>3</v>
      </c>
      <c r="H101" s="28"/>
      <c r="I101" s="141"/>
      <c r="J101" s="142"/>
      <c r="K101" s="43">
        <f>ROUNDDOWN(IF($D$8=1,G101/(($C$8^2)*PI()/4)*RecFill/$D$9,IF($D$8=2,G101/((($C$8/25.4)^2)*PI()/4)*RecFill/$D$9,"error")),0)</f>
        <v>33</v>
      </c>
      <c r="L101" s="32"/>
      <c r="M101" s="132"/>
      <c r="N101" s="133"/>
      <c r="O101" s="46">
        <f>ROUNDDOWN(IF($D$8=1,G101/(($C$8^2)*PI()/4)*MaxFill/$D$9,IF($D$8=2,G101/((($C$8/25.4)^2)*PI()/4)*MaxFill/$D$9,"error")),0)</f>
        <v>55</v>
      </c>
    </row>
    <row r="102" spans="2:15" ht="15" customHeight="1" x14ac:dyDescent="0.25">
      <c r="B102" s="125"/>
      <c r="C102" s="36" t="s">
        <v>38</v>
      </c>
      <c r="D102" s="37" t="s">
        <v>131</v>
      </c>
      <c r="E102" s="116"/>
      <c r="F102" s="117"/>
      <c r="G102" s="82">
        <v>10.8</v>
      </c>
      <c r="H102" s="28"/>
      <c r="I102" s="141"/>
      <c r="J102" s="142"/>
      <c r="K102" s="43">
        <f>ROUNDDOWN(IF($D$8=1,G102/(($C$8^2)*PI()/4)*RecFill/$D$9,IF($D$8=2,G102/((($C$8/25.4)^2)*PI()/4)*RecFill/$D$9,"error")),0)</f>
        <v>120</v>
      </c>
      <c r="L102" s="32"/>
      <c r="M102" s="132"/>
      <c r="N102" s="133"/>
      <c r="O102" s="46">
        <f>ROUNDDOWN(IF($D$8=1,G102/(($C$8^2)*PI()/4)*MaxFill/$D$9,IF($D$8=2,G102/((($C$8/25.4)^2)*PI()/4)*MaxFill/$D$9,"error")),0)</f>
        <v>200</v>
      </c>
    </row>
    <row r="103" spans="2:15" ht="15" customHeight="1" x14ac:dyDescent="0.25">
      <c r="B103" s="125"/>
      <c r="C103" s="36" t="s">
        <v>39</v>
      </c>
      <c r="D103" s="37" t="s">
        <v>130</v>
      </c>
      <c r="E103" s="116"/>
      <c r="F103" s="117"/>
      <c r="G103" s="82">
        <v>6</v>
      </c>
      <c r="H103" s="28"/>
      <c r="I103" s="141"/>
      <c r="J103" s="142"/>
      <c r="K103" s="43">
        <f>ROUNDDOWN(IF($D$8=1,G103/(($C$8^2)*PI()/4)*RecFill/$D$9,IF($D$8=2,G103/((($C$8/25.4)^2)*PI()/4)*RecFill/$D$9,"error")),0)</f>
        <v>66</v>
      </c>
      <c r="L103" s="32"/>
      <c r="M103" s="132"/>
      <c r="N103" s="133"/>
      <c r="O103" s="46">
        <f>ROUNDDOWN(IF($D$8=1,G103/(($C$8^2)*PI()/4)*MaxFill/$D$9,IF($D$8=2,G103/((($C$8/25.4)^2)*PI()/4)*MaxFill/$D$9,"error")),0)</f>
        <v>111</v>
      </c>
    </row>
    <row r="104" spans="2:15" ht="15.75" customHeight="1" thickBot="1" x14ac:dyDescent="0.3">
      <c r="B104" s="126"/>
      <c r="C104" s="91" t="s">
        <v>40</v>
      </c>
      <c r="D104" s="92" t="s">
        <v>132</v>
      </c>
      <c r="E104" s="118"/>
      <c r="F104" s="119"/>
      <c r="G104" s="59">
        <v>24</v>
      </c>
      <c r="H104" s="28"/>
      <c r="I104" s="143"/>
      <c r="J104" s="144"/>
      <c r="K104" s="96">
        <f>ROUNDDOWN(IF($D$8=1,G104/(($C$8^2)*PI()/4)*RecFill/$D$9,IF($D$8=2,G104/((($C$8/25.4)^2)*PI()/4)*RecFill/$D$9,"error")),0)</f>
        <v>267</v>
      </c>
      <c r="L104" s="32"/>
      <c r="M104" s="134"/>
      <c r="N104" s="135"/>
      <c r="O104" s="73">
        <f>ROUNDDOWN(IF($D$8=1,G104/(($C$8^2)*PI()/4)*MaxFill/$D$9,IF($D$8=2,G104/((($C$8/25.4)^2)*PI()/4)*MaxFill/$D$9,"error")),0)</f>
        <v>446</v>
      </c>
    </row>
    <row r="105" spans="2:15" ht="14.4" thickBot="1" x14ac:dyDescent="0.3">
      <c r="B105" s="74"/>
      <c r="C105" s="74"/>
      <c r="D105" s="75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</row>
    <row r="106" spans="2:15" ht="15" customHeight="1" x14ac:dyDescent="0.25">
      <c r="B106" s="124" t="s">
        <v>41</v>
      </c>
      <c r="C106" s="24" t="s">
        <v>42</v>
      </c>
      <c r="D106" s="25" t="s">
        <v>120</v>
      </c>
      <c r="E106" s="114"/>
      <c r="F106" s="115"/>
      <c r="G106" s="78">
        <v>22.7</v>
      </c>
      <c r="H106" s="28"/>
      <c r="I106" s="139"/>
      <c r="J106" s="140"/>
      <c r="K106" s="31">
        <f>ROUNDDOWN(IF($D$8=1,G106/(($C$8^2)*PI()/4)*RecFill/$D$9,IF($D$8=2,G106/((($C$8/25.4)^2)*PI()/4)*RecFill/$D$9,"error")),0)</f>
        <v>253</v>
      </c>
      <c r="L106" s="32"/>
      <c r="M106" s="130"/>
      <c r="N106" s="131"/>
      <c r="O106" s="35">
        <f>ROUNDDOWN(IF($D$8=1,G106/(($C$8^2)*PI()/4)*MaxFill/$D$9,IF($D$8=2,G106/((($C$8/25.4)^2)*PI()/4)*MaxFill/$D$9,"error")),0)</f>
        <v>422</v>
      </c>
    </row>
    <row r="107" spans="2:15" ht="15" customHeight="1" x14ac:dyDescent="0.25">
      <c r="B107" s="125"/>
      <c r="C107" s="36" t="s">
        <v>43</v>
      </c>
      <c r="D107" s="37" t="s">
        <v>121</v>
      </c>
      <c r="E107" s="116"/>
      <c r="F107" s="117"/>
      <c r="G107" s="81">
        <v>8.1999999999999993</v>
      </c>
      <c r="H107" s="28"/>
      <c r="I107" s="141"/>
      <c r="J107" s="142"/>
      <c r="K107" s="43">
        <f>ROUNDDOWN(IF($D$8=1,G107/(($C$8^2)*PI()/4)*RecFill/$D$9,IF($D$8=2,G107/((($C$8/25.4)^2)*PI()/4)*RecFill/$D$9,"error")),0)</f>
        <v>91</v>
      </c>
      <c r="L107" s="32"/>
      <c r="M107" s="132"/>
      <c r="N107" s="133"/>
      <c r="O107" s="46">
        <f>ROUNDDOWN(IF($D$8=1,G107/(($C$8^2)*PI()/4)*MaxFill/$D$9,IF($D$8=2,G107/((($C$8/25.4)^2)*PI()/4)*MaxFill/$D$9,"error")),0)</f>
        <v>152</v>
      </c>
    </row>
    <row r="108" spans="2:15" ht="15.75" customHeight="1" thickBot="1" x14ac:dyDescent="0.3">
      <c r="B108" s="126"/>
      <c r="C108" s="91" t="s">
        <v>44</v>
      </c>
      <c r="D108" s="92" t="s">
        <v>119</v>
      </c>
      <c r="E108" s="118"/>
      <c r="F108" s="119"/>
      <c r="G108" s="59">
        <v>21.9</v>
      </c>
      <c r="H108" s="28"/>
      <c r="I108" s="143"/>
      <c r="J108" s="144"/>
      <c r="K108" s="96">
        <f>ROUNDDOWN(IF($D$8=1,G108/(($C$8^2)*PI()/4)*RecFill/$D$9,IF($D$8=2,G108/((($C$8/25.4)^2)*PI()/4)*RecFill/$D$9,"error")),0)</f>
        <v>244</v>
      </c>
      <c r="L108" s="32"/>
      <c r="M108" s="134"/>
      <c r="N108" s="135"/>
      <c r="O108" s="73">
        <f>ROUNDDOWN(IF($D$8=1,G108/(($C$8^2)*PI()/4)*MaxFill/$D$9,IF($D$8=2,G108/((($C$8/25.4)^2)*PI()/4)*MaxFill/$D$9,"error")),0)</f>
        <v>407</v>
      </c>
    </row>
    <row r="109" spans="2:15" ht="15.75" customHeight="1" x14ac:dyDescent="0.25">
      <c r="B109" s="113" t="s">
        <v>148</v>
      </c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</row>
    <row r="110" spans="2:15" ht="14.4" thickBot="1" x14ac:dyDescent="0.3">
      <c r="B110" s="74"/>
      <c r="C110" s="74"/>
      <c r="D110" s="75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</row>
    <row r="111" spans="2:15" ht="15" customHeight="1" x14ac:dyDescent="0.25">
      <c r="B111" s="124" t="s">
        <v>45</v>
      </c>
      <c r="C111" s="97" t="s">
        <v>47</v>
      </c>
      <c r="D111" s="25" t="s">
        <v>54</v>
      </c>
      <c r="E111" s="98">
        <v>5.7</v>
      </c>
      <c r="F111" s="77">
        <v>0</v>
      </c>
      <c r="G111" s="78">
        <f>E111+F111</f>
        <v>5.7</v>
      </c>
      <c r="H111" s="28"/>
      <c r="I111" s="29">
        <f t="shared" ref="I111:K118" si="35">ROUNDDOWN(IF($D$8=1,E111/(($C$8^2)*PI()/4)*RecFill/$D$9,IF($D$8=2,E111/((($C$8/25.4)^2)*PI()/4)*RecFill/$D$9,"error")),0)</f>
        <v>63</v>
      </c>
      <c r="J111" s="30">
        <f t="shared" si="35"/>
        <v>0</v>
      </c>
      <c r="K111" s="31">
        <f t="shared" si="35"/>
        <v>63</v>
      </c>
      <c r="L111" s="32"/>
      <c r="M111" s="33">
        <f t="shared" ref="M111:O118" si="36">ROUNDDOWN(IF($D$8=1,E111/(($C$8^2)*PI()/4)*MaxFill/$D$9,IF($D$8=2,E111/((($C$8/25.4)^2)*PI()/4)*MaxFill/$D$9,"error")),0)</f>
        <v>106</v>
      </c>
      <c r="N111" s="34">
        <f t="shared" si="36"/>
        <v>0</v>
      </c>
      <c r="O111" s="35">
        <f t="shared" si="36"/>
        <v>106</v>
      </c>
    </row>
    <row r="112" spans="2:15" x14ac:dyDescent="0.25">
      <c r="B112" s="125"/>
      <c r="C112" s="88" t="s">
        <v>48</v>
      </c>
      <c r="D112" s="37" t="s">
        <v>55</v>
      </c>
      <c r="E112" s="89">
        <v>9.1</v>
      </c>
      <c r="F112" s="80">
        <v>0</v>
      </c>
      <c r="G112" s="81">
        <f t="shared" ref="G112:G118" si="37">E112+F112</f>
        <v>9.1</v>
      </c>
      <c r="H112" s="28"/>
      <c r="I112" s="41">
        <f t="shared" si="35"/>
        <v>101</v>
      </c>
      <c r="J112" s="42">
        <f t="shared" si="35"/>
        <v>0</v>
      </c>
      <c r="K112" s="43">
        <f t="shared" si="35"/>
        <v>101</v>
      </c>
      <c r="L112" s="32"/>
      <c r="M112" s="44">
        <f t="shared" si="36"/>
        <v>169</v>
      </c>
      <c r="N112" s="45">
        <f t="shared" si="36"/>
        <v>0</v>
      </c>
      <c r="O112" s="46">
        <f t="shared" si="36"/>
        <v>169</v>
      </c>
    </row>
    <row r="113" spans="2:15" x14ac:dyDescent="0.25">
      <c r="B113" s="125"/>
      <c r="C113" s="88" t="s">
        <v>49</v>
      </c>
      <c r="D113" s="37" t="s">
        <v>56</v>
      </c>
      <c r="E113" s="90">
        <v>5.7</v>
      </c>
      <c r="F113" s="83">
        <v>0</v>
      </c>
      <c r="G113" s="82">
        <f t="shared" si="37"/>
        <v>5.7</v>
      </c>
      <c r="H113" s="28"/>
      <c r="I113" s="41">
        <f t="shared" si="35"/>
        <v>63</v>
      </c>
      <c r="J113" s="42">
        <f t="shared" si="35"/>
        <v>0</v>
      </c>
      <c r="K113" s="43">
        <f t="shared" si="35"/>
        <v>63</v>
      </c>
      <c r="L113" s="32"/>
      <c r="M113" s="44">
        <f t="shared" si="36"/>
        <v>106</v>
      </c>
      <c r="N113" s="45">
        <f t="shared" si="36"/>
        <v>0</v>
      </c>
      <c r="O113" s="46">
        <f t="shared" si="36"/>
        <v>106</v>
      </c>
    </row>
    <row r="114" spans="2:15" x14ac:dyDescent="0.25">
      <c r="B114" s="125"/>
      <c r="C114" s="88" t="s">
        <v>50</v>
      </c>
      <c r="D114" s="37" t="s">
        <v>57</v>
      </c>
      <c r="E114" s="90">
        <v>9.1</v>
      </c>
      <c r="F114" s="83">
        <v>0</v>
      </c>
      <c r="G114" s="82">
        <f t="shared" si="37"/>
        <v>9.1</v>
      </c>
      <c r="H114" s="28"/>
      <c r="I114" s="41">
        <f t="shared" si="35"/>
        <v>101</v>
      </c>
      <c r="J114" s="42">
        <f t="shared" si="35"/>
        <v>0</v>
      </c>
      <c r="K114" s="43">
        <f t="shared" si="35"/>
        <v>101</v>
      </c>
      <c r="L114" s="32"/>
      <c r="M114" s="44">
        <f t="shared" si="36"/>
        <v>169</v>
      </c>
      <c r="N114" s="45">
        <f t="shared" si="36"/>
        <v>0</v>
      </c>
      <c r="O114" s="46">
        <f t="shared" si="36"/>
        <v>169</v>
      </c>
    </row>
    <row r="115" spans="2:15" x14ac:dyDescent="0.25">
      <c r="B115" s="125"/>
      <c r="C115" s="88" t="s">
        <v>51</v>
      </c>
      <c r="D115" s="37" t="s">
        <v>58</v>
      </c>
      <c r="E115" s="90">
        <v>5.2</v>
      </c>
      <c r="F115" s="83">
        <v>0</v>
      </c>
      <c r="G115" s="82">
        <f t="shared" si="37"/>
        <v>5.2</v>
      </c>
      <c r="H115" s="28"/>
      <c r="I115" s="41">
        <f t="shared" si="35"/>
        <v>58</v>
      </c>
      <c r="J115" s="42">
        <f t="shared" si="35"/>
        <v>0</v>
      </c>
      <c r="K115" s="43">
        <f t="shared" si="35"/>
        <v>58</v>
      </c>
      <c r="L115" s="32"/>
      <c r="M115" s="44">
        <f t="shared" si="36"/>
        <v>96</v>
      </c>
      <c r="N115" s="45">
        <f t="shared" si="36"/>
        <v>0</v>
      </c>
      <c r="O115" s="46">
        <f t="shared" si="36"/>
        <v>96</v>
      </c>
    </row>
    <row r="116" spans="2:15" x14ac:dyDescent="0.25">
      <c r="B116" s="125"/>
      <c r="C116" s="88" t="s">
        <v>52</v>
      </c>
      <c r="D116" s="37" t="s">
        <v>59</v>
      </c>
      <c r="E116" s="90">
        <v>7.8</v>
      </c>
      <c r="F116" s="83">
        <v>0</v>
      </c>
      <c r="G116" s="82">
        <f t="shared" si="37"/>
        <v>7.8</v>
      </c>
      <c r="H116" s="28"/>
      <c r="I116" s="41">
        <f t="shared" si="35"/>
        <v>87</v>
      </c>
      <c r="J116" s="42">
        <f t="shared" si="35"/>
        <v>0</v>
      </c>
      <c r="K116" s="43">
        <f t="shared" si="35"/>
        <v>87</v>
      </c>
      <c r="L116" s="32"/>
      <c r="M116" s="44">
        <f t="shared" si="36"/>
        <v>145</v>
      </c>
      <c r="N116" s="45">
        <f t="shared" si="36"/>
        <v>0</v>
      </c>
      <c r="O116" s="46">
        <f t="shared" si="36"/>
        <v>145</v>
      </c>
    </row>
    <row r="117" spans="2:15" x14ac:dyDescent="0.25">
      <c r="B117" s="125"/>
      <c r="C117" s="88" t="s">
        <v>53</v>
      </c>
      <c r="D117" s="37" t="s">
        <v>60</v>
      </c>
      <c r="E117" s="90">
        <v>5.2</v>
      </c>
      <c r="F117" s="83">
        <v>0</v>
      </c>
      <c r="G117" s="82">
        <f t="shared" si="37"/>
        <v>5.2</v>
      </c>
      <c r="H117" s="28"/>
      <c r="I117" s="41">
        <f t="shared" si="35"/>
        <v>58</v>
      </c>
      <c r="J117" s="42">
        <f t="shared" si="35"/>
        <v>0</v>
      </c>
      <c r="K117" s="43">
        <f t="shared" si="35"/>
        <v>58</v>
      </c>
      <c r="L117" s="32"/>
      <c r="M117" s="44">
        <f t="shared" si="36"/>
        <v>96</v>
      </c>
      <c r="N117" s="45">
        <f t="shared" si="36"/>
        <v>0</v>
      </c>
      <c r="O117" s="46">
        <f t="shared" si="36"/>
        <v>96</v>
      </c>
    </row>
    <row r="118" spans="2:15" ht="14.4" thickBot="1" x14ac:dyDescent="0.3">
      <c r="B118" s="126"/>
      <c r="C118" s="99" t="s">
        <v>46</v>
      </c>
      <c r="D118" s="92" t="s">
        <v>61</v>
      </c>
      <c r="E118" s="100">
        <v>7.8</v>
      </c>
      <c r="F118" s="93">
        <v>0</v>
      </c>
      <c r="G118" s="59">
        <f t="shared" si="37"/>
        <v>7.8</v>
      </c>
      <c r="H118" s="28"/>
      <c r="I118" s="94">
        <f t="shared" si="35"/>
        <v>87</v>
      </c>
      <c r="J118" s="95">
        <f t="shared" si="35"/>
        <v>0</v>
      </c>
      <c r="K118" s="96">
        <f t="shared" si="35"/>
        <v>87</v>
      </c>
      <c r="L118" s="32"/>
      <c r="M118" s="71">
        <f t="shared" si="36"/>
        <v>145</v>
      </c>
      <c r="N118" s="72">
        <f t="shared" si="36"/>
        <v>0</v>
      </c>
      <c r="O118" s="73">
        <f t="shared" si="36"/>
        <v>145</v>
      </c>
    </row>
    <row r="119" spans="2:15" ht="14.4" thickBot="1" x14ac:dyDescent="0.3">
      <c r="B119" s="74"/>
      <c r="C119" s="74"/>
      <c r="D119" s="75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</row>
    <row r="120" spans="2:15" x14ac:dyDescent="0.25">
      <c r="B120" s="124" t="s">
        <v>163</v>
      </c>
      <c r="C120" s="24" t="s">
        <v>168</v>
      </c>
      <c r="D120" s="25" t="s">
        <v>187</v>
      </c>
      <c r="E120" s="114"/>
      <c r="F120" s="115"/>
      <c r="G120" s="101">
        <v>0.626</v>
      </c>
      <c r="H120" s="28"/>
      <c r="I120" s="139"/>
      <c r="J120" s="140"/>
      <c r="K120" s="31">
        <f>ROUNDDOWN(IF($D$8=1,G120/(($C$8^2)*PI()/4)*RecFillJ/$D$9,IF($D$8=2,G120/((($C$8/25.4)^2)*PI()/4)*RecFillJ/$D$9,"error")),0)</f>
        <v>11</v>
      </c>
      <c r="L120" s="32"/>
      <c r="M120" s="130"/>
      <c r="N120" s="131"/>
      <c r="O120" s="35">
        <f>ROUNDDOWN(IF($D$8=1,G120/(($C$8^2)*PI()/4)*MaxFillJ/$D$9,IF($D$8=2,G120/((($C$8/25.4)^2)*PI()/4)*MaxFillJ/$D$9,"error")),0)</f>
        <v>16</v>
      </c>
    </row>
    <row r="121" spans="2:15" x14ac:dyDescent="0.25">
      <c r="B121" s="125"/>
      <c r="C121" s="36" t="s">
        <v>169</v>
      </c>
      <c r="D121" s="37" t="s">
        <v>164</v>
      </c>
      <c r="E121" s="116"/>
      <c r="F121" s="117"/>
      <c r="G121" s="102">
        <v>1.74</v>
      </c>
      <c r="H121" s="28"/>
      <c r="I121" s="141"/>
      <c r="J121" s="142"/>
      <c r="K121" s="43">
        <f>ROUNDDOWN(IF($D$8=1,G121/(($C$8^2)*PI()/4)*RecFillJ/$D$9,IF($D$8=2,G121/((($C$8/25.4)^2)*PI()/4)*RecFillJ/$D$9,"error")),0)</f>
        <v>32</v>
      </c>
      <c r="L121" s="32"/>
      <c r="M121" s="132"/>
      <c r="N121" s="133"/>
      <c r="O121" s="46">
        <f>ROUNDDOWN(IF($D$8=1,G121/(($C$8^2)*PI()/4)*MaxFillJ/$D$9,IF($D$8=2,G121/((($C$8/25.4)^2)*PI()/4)*MaxFillJ/$D$9,"error")),0)</f>
        <v>45</v>
      </c>
    </row>
    <row r="122" spans="2:15" x14ac:dyDescent="0.25">
      <c r="B122" s="125"/>
      <c r="C122" s="36" t="s">
        <v>170</v>
      </c>
      <c r="D122" s="37" t="s">
        <v>165</v>
      </c>
      <c r="E122" s="116"/>
      <c r="F122" s="117"/>
      <c r="G122" s="103">
        <v>3.1549999999999998</v>
      </c>
      <c r="H122" s="28"/>
      <c r="I122" s="141"/>
      <c r="J122" s="142"/>
      <c r="K122" s="43">
        <f>ROUNDDOWN(IF($D$8=1,G122/(($C$8^2)*PI()/4)*RecFillJ/$D$9,IF($D$8=2,G122/((($C$8/25.4)^2)*PI()/4)*RecFillJ/$D$9,"error")),0)</f>
        <v>58</v>
      </c>
      <c r="L122" s="32"/>
      <c r="M122" s="132"/>
      <c r="N122" s="133"/>
      <c r="O122" s="46">
        <f>ROUNDDOWN(IF($D$8=1,G122/(($C$8^2)*PI()/4)*MaxFillJ/$D$9,IF($D$8=2,G122/((($C$8/25.4)^2)*PI()/4)*MaxFillJ/$D$9,"error")),0)</f>
        <v>82</v>
      </c>
    </row>
    <row r="123" spans="2:15" x14ac:dyDescent="0.25">
      <c r="B123" s="125"/>
      <c r="C123" s="36" t="s">
        <v>171</v>
      </c>
      <c r="D123" s="37" t="s">
        <v>166</v>
      </c>
      <c r="E123" s="116"/>
      <c r="F123" s="117"/>
      <c r="G123" s="103">
        <v>13.478</v>
      </c>
      <c r="H123" s="28"/>
      <c r="I123" s="141"/>
      <c r="J123" s="142"/>
      <c r="K123" s="43">
        <f>ROUNDDOWN(IF($D$8=1,G123/(($C$8^2)*PI()/4)*RecFillJ/$D$9,IF($D$8=2,G123/((($C$8/25.4)^2)*PI()/4)*RecFillJ/$D$9,"error")),0)</f>
        <v>250</v>
      </c>
      <c r="L123" s="32"/>
      <c r="M123" s="132"/>
      <c r="N123" s="133"/>
      <c r="O123" s="46">
        <f>ROUNDDOWN(IF($D$8=1,G123/(($C$8^2)*PI()/4)*MaxFillJ/$D$9,IF($D$8=2,G123/((($C$8/25.4)^2)*PI()/4)*MaxFillJ/$D$9,"error")),0)</f>
        <v>350</v>
      </c>
    </row>
    <row r="124" spans="2:15" ht="14.4" thickBot="1" x14ac:dyDescent="0.3">
      <c r="B124" s="126"/>
      <c r="C124" s="91" t="s">
        <v>172</v>
      </c>
      <c r="D124" s="92" t="s">
        <v>167</v>
      </c>
      <c r="E124" s="118"/>
      <c r="F124" s="119"/>
      <c r="G124" s="104">
        <v>3.0369999999999999</v>
      </c>
      <c r="H124" s="28"/>
      <c r="I124" s="143"/>
      <c r="J124" s="144"/>
      <c r="K124" s="96">
        <f>ROUNDDOWN(IF($D$8=1,G124/(($C$8^2)*PI()/4)*RecFillJ/$D$9,IF($D$8=2,G124/((($C$8/25.4)^2)*PI()/4)*RecFillJ/$D$9,"error")),0)</f>
        <v>56</v>
      </c>
      <c r="L124" s="32"/>
      <c r="M124" s="134"/>
      <c r="N124" s="135"/>
      <c r="O124" s="73">
        <f>ROUNDDOWN(IF($D$8=1,G124/(($C$8^2)*PI()/4)*MaxFillJ/$D$9,IF($D$8=2,G124/((($C$8/25.4)^2)*PI()/4)*MaxFillJ/$D$9,"error")),0)</f>
        <v>79</v>
      </c>
    </row>
    <row r="125" spans="2:15" x14ac:dyDescent="0.25">
      <c r="B125" s="113" t="s">
        <v>188</v>
      </c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</row>
  </sheetData>
  <sheetProtection selectLockedCells="1"/>
  <mergeCells count="66">
    <mergeCell ref="I106:J108"/>
    <mergeCell ref="M106:N108"/>
    <mergeCell ref="I100:J104"/>
    <mergeCell ref="M54:O54"/>
    <mergeCell ref="I62:K62"/>
    <mergeCell ref="M62:O62"/>
    <mergeCell ref="I54:K54"/>
    <mergeCell ref="B72:O72"/>
    <mergeCell ref="B86:O86"/>
    <mergeCell ref="C54:F54"/>
    <mergeCell ref="B78:B85"/>
    <mergeCell ref="B47:B54"/>
    <mergeCell ref="B56:B62"/>
    <mergeCell ref="B13:B21"/>
    <mergeCell ref="Q26:Q27"/>
    <mergeCell ref="I53:K53"/>
    <mergeCell ref="M53:O53"/>
    <mergeCell ref="B11:B12"/>
    <mergeCell ref="B23:B33"/>
    <mergeCell ref="B36:B44"/>
    <mergeCell ref="C21:F21"/>
    <mergeCell ref="M44:O44"/>
    <mergeCell ref="C33:F33"/>
    <mergeCell ref="Q24:Q25"/>
    <mergeCell ref="Q12:Q23"/>
    <mergeCell ref="I11:K11"/>
    <mergeCell ref="M11:O11"/>
    <mergeCell ref="I21:K21"/>
    <mergeCell ref="M21:O21"/>
    <mergeCell ref="J1:N2"/>
    <mergeCell ref="L3:M3"/>
    <mergeCell ref="L4:M4"/>
    <mergeCell ref="L5:M5"/>
    <mergeCell ref="L6:M6"/>
    <mergeCell ref="B6:I7"/>
    <mergeCell ref="B5:G5"/>
    <mergeCell ref="M120:N124"/>
    <mergeCell ref="B96:B98"/>
    <mergeCell ref="B88:B93"/>
    <mergeCell ref="B94:O94"/>
    <mergeCell ref="L7:M7"/>
    <mergeCell ref="L8:M8"/>
    <mergeCell ref="B45:O45"/>
    <mergeCell ref="B34:O34"/>
    <mergeCell ref="E11:G11"/>
    <mergeCell ref="C11:C12"/>
    <mergeCell ref="D11:D12"/>
    <mergeCell ref="I33:K33"/>
    <mergeCell ref="M33:O33"/>
    <mergeCell ref="I44:K44"/>
    <mergeCell ref="B125:O125"/>
    <mergeCell ref="E100:F104"/>
    <mergeCell ref="C44:F44"/>
    <mergeCell ref="C53:F53"/>
    <mergeCell ref="B100:B104"/>
    <mergeCell ref="B106:B108"/>
    <mergeCell ref="C62:F62"/>
    <mergeCell ref="E106:F108"/>
    <mergeCell ref="B111:B118"/>
    <mergeCell ref="B109:O109"/>
    <mergeCell ref="M100:N104"/>
    <mergeCell ref="B120:B124"/>
    <mergeCell ref="B64:B71"/>
    <mergeCell ref="B74:B76"/>
    <mergeCell ref="E120:F124"/>
    <mergeCell ref="I120:J124"/>
  </mergeCells>
  <dataValidations count="1">
    <dataValidation type="decimal" errorStyle="warning" operator="greaterThan" allowBlank="1" showInputMessage="1" showErrorMessage="1" error="Please enter a valid cable diameter." sqref="C8">
      <formula1>0</formula1>
    </dataValidation>
  </dataValidations>
  <pageMargins left="0.45" right="0.45" top="0.25" bottom="0.5" header="0" footer="0"/>
  <pageSetup scale="7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Drop Down 4">
              <controlPr locked="0" defaultSize="0" autoLine="0" autoPict="0">
                <anchor moveWithCells="1">
                  <from>
                    <xdr:col>3</xdr:col>
                    <xdr:colOff>38100</xdr:colOff>
                    <xdr:row>7</xdr:row>
                    <xdr:rowOff>22860</xdr:rowOff>
                  </from>
                  <to>
                    <xdr:col>3</xdr:col>
                    <xdr:colOff>579120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Drop Down 5">
              <controlPr locked="0" defaultSize="0" autoLine="0" autoPict="0">
                <anchor moveWithCells="1">
                  <from>
                    <xdr:col>3</xdr:col>
                    <xdr:colOff>38100</xdr:colOff>
                    <xdr:row>8</xdr:row>
                    <xdr:rowOff>22860</xdr:rowOff>
                  </from>
                  <to>
                    <xdr:col>3</xdr:col>
                    <xdr:colOff>579120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9"/>
  <sheetViews>
    <sheetView workbookViewId="0">
      <selection activeCell="B6" sqref="B6"/>
    </sheetView>
  </sheetViews>
  <sheetFormatPr defaultRowHeight="14.4" x14ac:dyDescent="0.3"/>
  <sheetData>
    <row r="1" spans="1:5" x14ac:dyDescent="0.3">
      <c r="A1" t="s">
        <v>25</v>
      </c>
      <c r="B1" t="s">
        <v>159</v>
      </c>
    </row>
    <row r="2" spans="1:5" x14ac:dyDescent="0.3">
      <c r="A2" t="s">
        <v>24</v>
      </c>
      <c r="B2" t="s">
        <v>160</v>
      </c>
    </row>
    <row r="4" spans="1:5" x14ac:dyDescent="0.3">
      <c r="A4" s="5">
        <v>0.3</v>
      </c>
      <c r="B4" s="5">
        <v>0.5</v>
      </c>
    </row>
    <row r="5" spans="1:5" x14ac:dyDescent="0.3">
      <c r="A5" s="5">
        <v>0.5</v>
      </c>
      <c r="B5" s="5">
        <v>0.7</v>
      </c>
    </row>
    <row r="9" spans="1:5" x14ac:dyDescent="0.3">
      <c r="A9">
        <v>0.215</v>
      </c>
      <c r="B9" s="6">
        <v>0.185</v>
      </c>
      <c r="C9" s="7">
        <v>0.27500000000000002</v>
      </c>
      <c r="D9" s="7">
        <v>0.15</v>
      </c>
      <c r="E9" s="7">
        <v>0.23499999999999999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CALCULATOR</vt:lpstr>
      <vt:lpstr>numbers</vt:lpstr>
      <vt:lpstr>category5e24</vt:lpstr>
      <vt:lpstr>category624</vt:lpstr>
      <vt:lpstr>category628</vt:lpstr>
      <vt:lpstr>category6a24</vt:lpstr>
      <vt:lpstr>category6a28</vt:lpstr>
      <vt:lpstr>MaxFill</vt:lpstr>
      <vt:lpstr>MaxFillJ</vt:lpstr>
      <vt:lpstr>RecFill</vt:lpstr>
      <vt:lpstr>RecFillJ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2016-10-06T22:29:56Z</dcterms:created>
  <dcterms:modified xsi:type="dcterms:W3CDTF">2018-03-27T16:02:31Z</dcterms:modified>
</cp:coreProperties>
</file>